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" windowWidth="10380" windowHeight="6108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'Лист1'!$A$1:$F$129</definedName>
  </definedNames>
  <calcPr fullCalcOnLoad="1"/>
</workbook>
</file>

<file path=xl/sharedStrings.xml><?xml version="1.0" encoding="utf-8"?>
<sst xmlns="http://schemas.openxmlformats.org/spreadsheetml/2006/main" count="141" uniqueCount="140">
  <si>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</si>
  <si>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</si>
  <si>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</si>
  <si>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</si>
  <si>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</si>
  <si>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</si>
  <si>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</si>
  <si>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</si>
  <si>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</si>
  <si>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</si>
  <si>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</si>
  <si>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Загальний фонд</t>
  </si>
  <si>
    <t>Спеціальний фонд</t>
  </si>
  <si>
    <t>Власні надходження бюджетних установ</t>
  </si>
  <si>
    <t>Всього доходів</t>
  </si>
  <si>
    <t>Місцеві податки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</si>
  <si>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</si>
  <si>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</si>
  <si>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</si>
  <si>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</si>
  <si>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та збір на доходи фізичних осіб</t>
  </si>
  <si>
    <t xml:space="preserve">Податок на прибуток підприємств та фінансових установ комунальної власності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</si>
  <si>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</si>
  <si>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</si>
  <si>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</si>
  <si>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</si>
  <si>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Адміністративні штрафи та інші санкції </t>
  </si>
  <si>
    <t>22090100 </t>
  </si>
  <si>
    <t>22090000 </t>
  </si>
  <si>
    <t>Державне мито  </t>
  </si>
  <si>
    <t>22090400 </t>
  </si>
  <si>
    <t>18050300 </t>
  </si>
  <si>
    <t>Єдиний податок з юридичних осіб </t>
  </si>
  <si>
    <t>18050400 </t>
  </si>
  <si>
    <t>Єдиний податок з фізичних осіб </t>
  </si>
  <si>
    <t>18050000 </t>
  </si>
  <si>
    <t>Єдиний податок  </t>
  </si>
  <si>
    <t>19010000 </t>
  </si>
  <si>
    <t>Екологічний податок 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</si>
  <si>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</si>
  <si>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</si>
  <si>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</si>
  <si>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</si>
  <si>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</si>
  <si>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</si>
  <si>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</si>
  <si>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Акцизний податок з реалізації суб’єктами господарювання роздрібної торгівлі підакцизних товарів</t>
  </si>
  <si>
    <t>Внутрішні податки на товари та послуги</t>
  </si>
  <si>
    <t>Надходження коштів пайової участі у розвитку інфраструктури населеного пункту</t>
  </si>
  <si>
    <t>Інші неподаткові надходження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</si>
  <si>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</si>
  <si>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Плата за надання інших адміністративних послуг</t>
  </si>
  <si>
    <t>Плата за надання адміністративних послуг</t>
  </si>
  <si>
    <t>Транспортний податок з фізичних осіб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</si>
  <si>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</si>
  <si>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</si>
  <si>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</si>
  <si>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юридичних осіб</t>
  </si>
  <si>
    <t>Державне мито, не віднесене до інших категорій</t>
  </si>
  <si>
    <t>19010100 </t>
  </si>
  <si>
    <t xml:space="preserve">Надходження від скидів забруднюючих речовин безпосередньо у водні об'єкти 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</si>
  <si>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</si>
  <si>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19010300 </t>
  </si>
  <si>
    <t>Надходження від орендної плати за користування цілісним майновим комплексом та іншим державним майном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</si>
  <si>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</si>
  <si>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</si>
  <si>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 xml:space="preserve"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</si>
  <si>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</si>
  <si>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</si>
  <si>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 xml:space="preserve">Адміністративний збір за державну реєстрацію речових прав на нерухоме майно та їх обтяжень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</si>
  <si>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</si>
  <si>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Доходи від операцій з капіталом  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</si>
  <si>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</si>
  <si>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</si>
  <si>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</si>
  <si>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</si>
  <si>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</si>
  <si>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вироблених в Україні підакцизних товарів (продукції) </t>
  </si>
  <si>
    <t xml:space="preserve">Плата за розміщення тимчасово вільних коштів місцевих бюджетів </t>
  </si>
  <si>
    <t xml:space="preserve">Інші надходження </t>
  </si>
  <si>
    <t xml:space="preserve">Туристичний збір, сплачений юридичними особами </t>
  </si>
  <si>
    <t>Туристичний збір</t>
  </si>
  <si>
    <t xml:space="preserve">Туристичний збір, сплачений фізичними особами </t>
  </si>
  <si>
    <t xml:space="preserve"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 </t>
  </si>
  <si>
    <t xml:space="preserve">Податки на власність  </t>
  </si>
  <si>
    <t xml:space="preserve">Податок з власників транспортних засобів та інших самохідних машин і механізмів </t>
  </si>
  <si>
    <t>Податок з власників наземних транспортних засобів та інших самохідних машин і механізмів (юридичних осіб)</t>
  </si>
  <si>
    <t>Дотації з місцевих бюджетів</t>
  </si>
  <si>
    <t xml:space="preserve">Дотація з місцевого бюджету за рахунок стабілізаційної дотації з державного бюджету </t>
  </si>
  <si>
    <t>41050100 </t>
  </si>
  <si>
    <t>41050200 </t>
  </si>
  <si>
    <t>Субвенція з місцевого бюджету на 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</si>
  <si>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 за рахунок відповідної субвенції з державного бюджету 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</si>
  <si>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</si>
  <si>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</si>
  <si>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обласного бюджету на надання одноразової матеріальної допомоги сім'ям загиблих та померлих учасників бойових дій в Афганістані, інвалідам війни в Афганістані</t>
  </si>
  <si>
    <t>Субвенція з обласного бюджету  на  передплату  періодичного друкованого видання учасникам бойових дій у роки Другої світової війни та інвалідам війни з числа учасників  антитерористичної операції на сході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</si>
  <si>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</si>
  <si>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</si>
  <si>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</si>
  <si>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</si>
  <si>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</si>
  <si>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</si>
  <si>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Плата за встановлення земельного сервітуту</t>
  </si>
  <si>
    <t>Субвенція з обласного бюджету місцевим бюджетам на реалізацію мікропроектів місцевого розвитку</t>
  </si>
  <si>
    <t xml:space="preserve">Усього
</t>
  </si>
  <si>
    <t>усього</t>
  </si>
  <si>
    <t>у тому числі бюджет розвитку</t>
  </si>
  <si>
    <t>Усього доходів 
(без урахування міжбюджетних трансфертів)</t>
  </si>
  <si>
    <t>Субвенція на фінансування центрів соціально-психологічної реабілітації дітей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</si>
  <si>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</si>
  <si>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</si>
  <si>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</si>
  <si>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 xml:space="preserve">до рішення Южноукраїнської міської ради      </t>
  </si>
  <si>
    <t>Додаток №1</t>
  </si>
  <si>
    <t>( грн.)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</si>
  <si>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</si>
  <si>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</si>
  <si>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Субвенція з місцевого бюджету на здійснення переданих видатків у сфері охорони здоров’я за рахунок коштів медичної субвенції (за рахунок цільових видатків на  лікування хворих на цукровий та нецукровий діабет)</t>
  </si>
  <si>
    <t>Субвенція з обласного бюджету  на  медичне обслуговування громадян, які постраждали внаслідок Чорнобильської катастрофи</t>
  </si>
  <si>
    <t>Субвенція з обласного бюджету на надання щомісячної матеріальної допомоги  учасникам бойових дій у роки Другої світової війни</t>
  </si>
  <si>
    <t>Субвенція з обласного бюджету бюджетам на надання одноразової матеріальної допомоги громадянам, які постраждали внаслідок Чорнобильської катастрофи (І категорії), та дітям-інвалідам, інвалідність яких пов'язана з наслідками Чорнобильської  катастрофи</t>
  </si>
  <si>
    <t>ДОХОДИ</t>
  </si>
  <si>
    <t>(код бюджету)</t>
  </si>
  <si>
    <t>Від органів державного управління</t>
  </si>
  <si>
    <t>Субвенція з обласного бюджету  на надання щомісячної матеріальної допомоги дітям військовослужбовців, які  загинули, пропали  безвісти або померли внаслідок поранення, контузії чи каліцтва, одержаних під час виконання службових обов’язків під час участі в антитерористичній  операції (АТО) на сході України</t>
  </si>
  <si>
    <t>Субвенція з обласного бюджету на окремі заходи щодо соціального захисту осіб з інвалідністю (компенсаційні виплати особам з інвалідністю на бензин, ремонт, технічне обслуговування автомобілів, мотоколясок і на транспортне обслуговування, встановлення телефонів особам з інвалідністю I та II групи)</t>
  </si>
  <si>
    <t>бюджету міста Южноукраїнська на 2020 рік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</si>
  <si>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</si>
  <si>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Субвенція з обласного бюджету на відшкодування витрат на поховання учасників бойових дій та та осіб з інвалідністю внаслідок війни</t>
  </si>
  <si>
    <t>Субвенція з обласного бюджету на надання матеріальної допомоги сім'ям загиблих та померлих учасників бойових дій, які брали участь в антитерористичній операції на сході України</t>
  </si>
  <si>
    <t xml:space="preserve">Начальник фінансового управління Южноукраїнської міської ради            </t>
  </si>
  <si>
    <t>Т.О.Гончарова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</si>
  <si>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</si>
  <si>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 xml:space="preserve">Субвенція з обласного бюджету на здійснення заходів, спрямованих на запобігання виникненню і поширенню, локалізацію та ліквідацію спалахів, епідемій гострої респіраторної хвороби COVID-19, спричиненої коронавірусом SARS-CoV-2 </t>
  </si>
  <si>
    <t>Субвенція з обласного бюджету місцевим бюджетам на здійснення заходів щодо соціально-економічного розвитку територіальних громад Миколаївської області у 2020 році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</si>
  <si>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</si>
  <si>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</si>
  <si>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</si>
  <si>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від_17.12.2020 №__18_____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</si>
</sst>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.00;* \-#,##0.00;* &quot;-&quot;??;@"/>
    <numFmt numFmtId="189" formatCode="* #,##0;* \-#,##0;* &quot;-&quot;;@"/>
    <numFmt numFmtId="190" formatCode="* _-#,##0.00&quot;р.&quot;;* \-#,##0.00&quot;р.&quot;;* _-&quot;-&quot;??&quot;р.&quot;;@"/>
    <numFmt numFmtId="191" formatCode="* _-#,##0&quot;р.&quot;;* \-#,##0&quot;р.&quot;;* _-&quot;-&quot;&quot;р.&quot;;@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"/>
    <numFmt numFmtId="199" formatCode="#,##0.00000"/>
    <numFmt numFmtId="200" formatCode="0.00000"/>
    <numFmt numFmtId="201" formatCode="#,##0.0000"/>
    <numFmt numFmtId="202" formatCode="#,##0.000000"/>
    <numFmt numFmtId="203" formatCode="#0.0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1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u val="single"/>
      <sz val="1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4"/>
      <color rgb="FF00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51" fillId="0" borderId="0">
      <alignment/>
      <protection/>
    </xf>
    <xf numFmtId="0" fontId="20" fillId="0" borderId="0">
      <alignment/>
      <protection/>
    </xf>
    <xf numFmtId="0" fontId="27" fillId="0" borderId="0" applyNumberFormat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9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199" fontId="29" fillId="0" borderId="0" xfId="0" applyNumberFormat="1" applyFont="1" applyFill="1" applyAlignment="1">
      <alignment horizontal="center"/>
    </xf>
    <xf numFmtId="199" fontId="31" fillId="0" borderId="0" xfId="0" applyNumberFormat="1" applyFont="1" applyFill="1" applyAlignment="1">
      <alignment horizontal="center"/>
    </xf>
    <xf numFmtId="197" fontId="31" fillId="0" borderId="0" xfId="0" applyNumberFormat="1" applyFont="1" applyFill="1" applyAlignment="1">
      <alignment horizontal="center"/>
    </xf>
    <xf numFmtId="200" fontId="31" fillId="0" borderId="0" xfId="0" applyNumberFormat="1" applyFont="1" applyFill="1" applyAlignment="1">
      <alignment horizontal="center"/>
    </xf>
    <xf numFmtId="200" fontId="32" fillId="0" borderId="0" xfId="0" applyNumberFormat="1" applyFont="1" applyFill="1" applyAlignment="1">
      <alignment horizontal="center"/>
    </xf>
    <xf numFmtId="199" fontId="30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9" fillId="0" borderId="0" xfId="106" applyNumberFormat="1" applyFont="1" applyFill="1" applyAlignment="1" applyProtection="1">
      <alignment/>
      <protection/>
    </xf>
    <xf numFmtId="0" fontId="29" fillId="0" borderId="0" xfId="106" applyNumberFormat="1" applyFont="1" applyFill="1" applyAlignment="1" applyProtection="1">
      <alignment wrapText="1"/>
      <protection/>
    </xf>
    <xf numFmtId="0" fontId="29" fillId="0" borderId="0" xfId="0" applyFont="1" applyFill="1" applyAlignment="1">
      <alignment/>
    </xf>
    <xf numFmtId="0" fontId="30" fillId="0" borderId="0" xfId="106" applyNumberFormat="1" applyFont="1" applyFill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/>
      <protection/>
    </xf>
    <xf numFmtId="0" fontId="30" fillId="0" borderId="13" xfId="106" applyNumberFormat="1" applyFont="1" applyFill="1" applyBorder="1" applyAlignment="1" applyProtection="1">
      <alignment horizontal="center" vertical="center"/>
      <protection/>
    </xf>
    <xf numFmtId="0" fontId="29" fillId="0" borderId="13" xfId="106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Alignment="1">
      <alignment horizontal="center"/>
    </xf>
    <xf numFmtId="0" fontId="29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3" fontId="30" fillId="0" borderId="14" xfId="106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106" applyNumberFormat="1" applyFont="1" applyFill="1" applyBorder="1" applyAlignment="1" applyProtection="1">
      <alignment horizontal="center" wrapText="1"/>
      <protection/>
    </xf>
    <xf numFmtId="0" fontId="30" fillId="0" borderId="14" xfId="106" applyNumberFormat="1" applyFont="1" applyFill="1" applyBorder="1" applyAlignment="1" applyProtection="1">
      <alignment horizontal="left" wrapText="1"/>
      <protection/>
    </xf>
    <xf numFmtId="3" fontId="39" fillId="0" borderId="14" xfId="106" applyNumberFormat="1" applyFont="1" applyFill="1" applyBorder="1" applyAlignment="1">
      <alignment horizontal="center" vertical="center" wrapText="1"/>
      <protection/>
    </xf>
    <xf numFmtId="0" fontId="35" fillId="0" borderId="14" xfId="106" applyNumberFormat="1" applyFont="1" applyFill="1" applyBorder="1" applyAlignment="1" applyProtection="1">
      <alignment horizontal="center" wrapText="1"/>
      <protection/>
    </xf>
    <xf numFmtId="0" fontId="35" fillId="0" borderId="14" xfId="106" applyNumberFormat="1" applyFont="1" applyFill="1" applyBorder="1" applyAlignment="1" applyProtection="1">
      <alignment wrapText="1"/>
      <protection/>
    </xf>
    <xf numFmtId="3" fontId="40" fillId="0" borderId="14" xfId="106" applyNumberFormat="1" applyFont="1" applyFill="1" applyBorder="1" applyAlignment="1" applyProtection="1">
      <alignment horizontal="center" vertical="center" wrapText="1"/>
      <protection/>
    </xf>
    <xf numFmtId="3" fontId="41" fillId="0" borderId="14" xfId="106" applyNumberFormat="1" applyFont="1" applyFill="1" applyBorder="1" applyAlignment="1">
      <alignment horizontal="center" vertical="center" wrapText="1"/>
      <protection/>
    </xf>
    <xf numFmtId="3" fontId="42" fillId="0" borderId="14" xfId="106" applyNumberFormat="1" applyFont="1" applyFill="1" applyBorder="1" applyAlignment="1">
      <alignment horizontal="center" vertical="center" wrapText="1"/>
      <protection/>
    </xf>
    <xf numFmtId="0" fontId="32" fillId="0" borderId="0" xfId="0" applyFont="1" applyFill="1" applyAlignment="1">
      <alignment/>
    </xf>
    <xf numFmtId="1" fontId="29" fillId="0" borderId="14" xfId="0" applyNumberFormat="1" applyFont="1" applyFill="1" applyBorder="1" applyAlignment="1">
      <alignment horizontal="center" wrapText="1"/>
    </xf>
    <xf numFmtId="2" fontId="29" fillId="0" borderId="14" xfId="0" applyNumberFormat="1" applyFont="1" applyFill="1" applyBorder="1" applyAlignment="1">
      <alignment wrapText="1"/>
    </xf>
    <xf numFmtId="3" fontId="29" fillId="0" borderId="14" xfId="106" applyNumberFormat="1" applyFont="1" applyFill="1" applyBorder="1" applyAlignment="1" applyProtection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horizontal="center"/>
      <protection/>
    </xf>
    <xf numFmtId="0" fontId="29" fillId="0" borderId="14" xfId="0" applyFont="1" applyFill="1" applyBorder="1" applyAlignment="1">
      <alignment wrapText="1"/>
    </xf>
    <xf numFmtId="3" fontId="43" fillId="0" borderId="14" xfId="106" applyNumberFormat="1" applyFont="1" applyFill="1" applyBorder="1" applyAlignment="1">
      <alignment horizontal="center" vertical="center" wrapText="1"/>
      <protection/>
    </xf>
    <xf numFmtId="0" fontId="29" fillId="0" borderId="14" xfId="106" applyNumberFormat="1" applyFont="1" applyFill="1" applyBorder="1" applyAlignment="1" applyProtection="1">
      <alignment wrapText="1"/>
      <protection/>
    </xf>
    <xf numFmtId="0" fontId="29" fillId="0" borderId="14" xfId="107" applyNumberFormat="1" applyFont="1" applyFill="1" applyBorder="1" applyAlignment="1" applyProtection="1">
      <alignment horizontal="center"/>
      <protection/>
    </xf>
    <xf numFmtId="0" fontId="29" fillId="0" borderId="14" xfId="107" applyNumberFormat="1" applyFont="1" applyFill="1" applyBorder="1" applyAlignment="1" applyProtection="1">
      <alignment horizontal="justify" wrapText="1"/>
      <protection/>
    </xf>
    <xf numFmtId="197" fontId="31" fillId="0" borderId="0" xfId="0" applyNumberFormat="1" applyFont="1" applyFill="1" applyAlignment="1">
      <alignment/>
    </xf>
    <xf numFmtId="0" fontId="43" fillId="0" borderId="14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wrapText="1"/>
    </xf>
    <xf numFmtId="0" fontId="29" fillId="0" borderId="14" xfId="0" applyFont="1" applyFill="1" applyBorder="1" applyAlignment="1">
      <alignment horizontal="center" wrapText="1"/>
    </xf>
    <xf numFmtId="0" fontId="29" fillId="0" borderId="14" xfId="0" applyFont="1" applyFill="1" applyBorder="1" applyAlignment="1">
      <alignment horizontal="justify" wrapText="1"/>
    </xf>
    <xf numFmtId="0" fontId="29" fillId="0" borderId="14" xfId="0" applyNumberFormat="1" applyFont="1" applyFill="1" applyBorder="1" applyAlignment="1" applyProtection="1">
      <alignment horizontal="center"/>
      <protection/>
    </xf>
    <xf numFmtId="0" fontId="29" fillId="0" borderId="14" xfId="0" applyNumberFormat="1" applyFont="1" applyFill="1" applyBorder="1" applyAlignment="1" applyProtection="1">
      <alignment horizontal="justify" wrapText="1"/>
      <protection/>
    </xf>
    <xf numFmtId="0" fontId="29" fillId="0" borderId="14" xfId="0" applyNumberFormat="1" applyFont="1" applyFill="1" applyBorder="1" applyAlignment="1" applyProtection="1">
      <alignment horizontal="left" wrapText="1"/>
      <protection/>
    </xf>
    <xf numFmtId="0" fontId="30" fillId="0" borderId="14" xfId="0" applyNumberFormat="1" applyFont="1" applyFill="1" applyBorder="1" applyAlignment="1" applyProtection="1">
      <alignment horizontal="center"/>
      <protection/>
    </xf>
    <xf numFmtId="0" fontId="30" fillId="0" borderId="14" xfId="0" applyNumberFormat="1" applyFont="1" applyFill="1" applyBorder="1" applyAlignment="1" applyProtection="1">
      <alignment horizontal="left" wrapText="1"/>
      <protection/>
    </xf>
    <xf numFmtId="0" fontId="29" fillId="0" borderId="14" xfId="106" applyNumberFormat="1" applyFont="1" applyFill="1" applyBorder="1" applyAlignment="1" applyProtection="1">
      <alignment horizontal="left" wrapText="1"/>
      <protection/>
    </xf>
    <xf numFmtId="199" fontId="33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/>
    </xf>
    <xf numFmtId="197" fontId="33" fillId="0" borderId="0" xfId="0" applyNumberFormat="1" applyFont="1" applyFill="1" applyAlignment="1">
      <alignment/>
    </xf>
    <xf numFmtId="3" fontId="31" fillId="0" borderId="0" xfId="0" applyNumberFormat="1" applyFont="1" applyFill="1" applyAlignment="1">
      <alignment/>
    </xf>
    <xf numFmtId="199" fontId="31" fillId="0" borderId="0" xfId="0" applyNumberFormat="1" applyFont="1" applyFill="1" applyAlignment="1">
      <alignment/>
    </xf>
    <xf numFmtId="0" fontId="29" fillId="0" borderId="14" xfId="0" applyFont="1" applyFill="1" applyBorder="1" applyAlignment="1">
      <alignment horizontal="center"/>
    </xf>
    <xf numFmtId="0" fontId="29" fillId="0" borderId="14" xfId="0" applyNumberFormat="1" applyFont="1" applyFill="1" applyBorder="1" applyAlignment="1" applyProtection="1">
      <alignment wrapText="1"/>
      <protection/>
    </xf>
    <xf numFmtId="0" fontId="43" fillId="0" borderId="14" xfId="0" applyNumberFormat="1" applyFont="1" applyFill="1" applyBorder="1" applyAlignment="1" applyProtection="1">
      <alignment wrapText="1"/>
      <protection/>
    </xf>
    <xf numFmtId="198" fontId="29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/>
    </xf>
    <xf numFmtId="0" fontId="35" fillId="0" borderId="14" xfId="107" applyNumberFormat="1" applyFont="1" applyFill="1" applyBorder="1" applyAlignment="1" applyProtection="1">
      <alignment horizontal="center"/>
      <protection/>
    </xf>
    <xf numFmtId="0" fontId="35" fillId="0" borderId="14" xfId="107" applyNumberFormat="1" applyFont="1" applyFill="1" applyBorder="1" applyAlignment="1" applyProtection="1">
      <alignment horizontal="justify" wrapText="1"/>
      <protection/>
    </xf>
    <xf numFmtId="3" fontId="35" fillId="0" borderId="14" xfId="106" applyNumberFormat="1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>
      <alignment wrapText="1"/>
    </xf>
    <xf numFmtId="2" fontId="29" fillId="0" borderId="14" xfId="0" applyNumberFormat="1" applyFont="1" applyFill="1" applyBorder="1" applyAlignment="1">
      <alignment horizontal="justify" wrapText="1"/>
    </xf>
    <xf numFmtId="0" fontId="34" fillId="0" borderId="14" xfId="106" applyNumberFormat="1" applyFont="1" applyFill="1" applyBorder="1" applyAlignment="1" applyProtection="1">
      <alignment horizontal="center" wrapText="1"/>
      <protection/>
    </xf>
    <xf numFmtId="0" fontId="36" fillId="0" borderId="14" xfId="106" applyFont="1" applyFill="1" applyBorder="1" applyAlignment="1">
      <alignment wrapText="1"/>
      <protection/>
    </xf>
    <xf numFmtId="3" fontId="36" fillId="0" borderId="14" xfId="106" applyNumberFormat="1" applyFont="1" applyFill="1" applyBorder="1" applyAlignment="1" applyProtection="1">
      <alignment horizontal="center" vertical="center" wrapText="1"/>
      <protection/>
    </xf>
    <xf numFmtId="199" fontId="34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4" fontId="29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0" fontId="44" fillId="0" borderId="14" xfId="0" applyFont="1" applyFill="1" applyBorder="1" applyAlignment="1">
      <alignment horizontal="center" wrapText="1"/>
    </xf>
    <xf numFmtId="2" fontId="44" fillId="0" borderId="14" xfId="0" applyNumberFormat="1" applyFont="1" applyFill="1" applyBorder="1" applyAlignment="1" applyProtection="1">
      <alignment wrapText="1"/>
      <protection/>
    </xf>
    <xf numFmtId="3" fontId="44" fillId="0" borderId="14" xfId="106" applyNumberFormat="1" applyFont="1" applyFill="1" applyBorder="1" applyAlignment="1" applyProtection="1">
      <alignment horizontal="center" vertical="center" wrapText="1"/>
      <protection/>
    </xf>
    <xf numFmtId="3" fontId="45" fillId="0" borderId="14" xfId="106" applyNumberFormat="1" applyFont="1" applyFill="1" applyBorder="1" applyAlignment="1">
      <alignment horizontal="center" vertical="center" wrapText="1"/>
      <protection/>
    </xf>
    <xf numFmtId="0" fontId="44" fillId="0" borderId="14" xfId="0" applyNumberFormat="1" applyFont="1" applyFill="1" applyBorder="1" applyAlignment="1">
      <alignment horizontal="left" wrapText="1"/>
    </xf>
    <xf numFmtId="0" fontId="44" fillId="0" borderId="14" xfId="0" applyFont="1" applyFill="1" applyBorder="1" applyAlignment="1">
      <alignment horizontal="left" wrapText="1"/>
    </xf>
    <xf numFmtId="0" fontId="44" fillId="0" borderId="14" xfId="0" applyNumberFormat="1" applyFont="1" applyFill="1" applyBorder="1" applyAlignment="1" applyProtection="1">
      <alignment wrapText="1"/>
      <protection/>
    </xf>
    <xf numFmtId="0" fontId="45" fillId="0" borderId="14" xfId="0" applyNumberFormat="1" applyFont="1" applyFill="1" applyBorder="1" applyAlignment="1" applyProtection="1">
      <alignment wrapText="1"/>
      <protection/>
    </xf>
    <xf numFmtId="0" fontId="31" fillId="0" borderId="0" xfId="0" applyFont="1" applyFill="1" applyAlignment="1">
      <alignment horizontal="left"/>
    </xf>
    <xf numFmtId="0" fontId="46" fillId="0" borderId="0" xfId="0" applyFont="1" applyFill="1" applyAlignment="1">
      <alignment horizontal="left"/>
    </xf>
    <xf numFmtId="4" fontId="31" fillId="0" borderId="0" xfId="0" applyNumberFormat="1" applyFont="1" applyFill="1" applyAlignment="1">
      <alignment/>
    </xf>
    <xf numFmtId="4" fontId="33" fillId="0" borderId="0" xfId="0" applyNumberFormat="1" applyFont="1" applyFill="1" applyAlignment="1">
      <alignment horizontal="left"/>
    </xf>
    <xf numFmtId="4" fontId="29" fillId="0" borderId="0" xfId="0" applyNumberFormat="1" applyFont="1" applyFill="1" applyAlignment="1">
      <alignment/>
    </xf>
    <xf numFmtId="4" fontId="34" fillId="0" borderId="0" xfId="0" applyNumberFormat="1" applyFont="1" applyFill="1" applyAlignment="1">
      <alignment/>
    </xf>
    <xf numFmtId="2" fontId="31" fillId="0" borderId="0" xfId="0" applyNumberFormat="1" applyFont="1" applyFill="1" applyAlignment="1">
      <alignment horizontal="right"/>
    </xf>
    <xf numFmtId="2" fontId="32" fillId="0" borderId="0" xfId="0" applyNumberFormat="1" applyFont="1" applyFill="1" applyAlignment="1">
      <alignment horizontal="right"/>
    </xf>
    <xf numFmtId="2" fontId="47" fillId="0" borderId="0" xfId="0" applyNumberFormat="1" applyFont="1" applyFill="1" applyAlignment="1">
      <alignment horizontal="right"/>
    </xf>
    <xf numFmtId="2" fontId="48" fillId="0" borderId="0" xfId="0" applyNumberFormat="1" applyFont="1" applyFill="1" applyAlignment="1">
      <alignment horizontal="right"/>
    </xf>
    <xf numFmtId="2" fontId="49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right"/>
    </xf>
    <xf numFmtId="0" fontId="33" fillId="0" borderId="0" xfId="0" applyFont="1" applyFill="1" applyAlignment="1">
      <alignment horizontal="right"/>
    </xf>
    <xf numFmtId="4" fontId="33" fillId="0" borderId="0" xfId="0" applyNumberFormat="1" applyFont="1" applyFill="1" applyAlignment="1">
      <alignment horizontal="right"/>
    </xf>
    <xf numFmtId="197" fontId="32" fillId="0" borderId="0" xfId="0" applyNumberFormat="1" applyFont="1" applyFill="1" applyAlignment="1">
      <alignment/>
    </xf>
    <xf numFmtId="0" fontId="52" fillId="0" borderId="0" xfId="0" applyFont="1" applyFill="1" applyAlignment="1">
      <alignment wrapText="1"/>
    </xf>
    <xf numFmtId="192" fontId="32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4" fillId="0" borderId="0" xfId="0" applyFont="1" applyFill="1" applyAlignment="1">
      <alignment/>
    </xf>
    <xf numFmtId="197" fontId="30" fillId="0" borderId="0" xfId="0" applyNumberFormat="1" applyFont="1" applyFill="1" applyAlignment="1">
      <alignment horizontal="center"/>
    </xf>
    <xf numFmtId="3" fontId="32" fillId="0" borderId="0" xfId="0" applyNumberFormat="1" applyFont="1" applyFill="1" applyAlignment="1">
      <alignment/>
    </xf>
    <xf numFmtId="192" fontId="36" fillId="0" borderId="14" xfId="106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left" wrapText="1"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106" applyNumberFormat="1" applyFont="1" applyFill="1" applyAlignment="1" applyProtection="1">
      <alignment horizontal="center" vertical="center"/>
      <protection/>
    </xf>
    <xf numFmtId="2" fontId="34" fillId="0" borderId="0" xfId="0" applyNumberFormat="1" applyFont="1" applyFill="1" applyAlignment="1">
      <alignment horizontal="left" wrapText="1"/>
    </xf>
    <xf numFmtId="0" fontId="38" fillId="0" borderId="0" xfId="106" applyNumberFormat="1" applyFont="1" applyFill="1" applyAlignment="1" applyProtection="1">
      <alignment horizontal="center"/>
      <protection/>
    </xf>
    <xf numFmtId="0" fontId="29" fillId="0" borderId="0" xfId="106" applyNumberFormat="1" applyFont="1" applyFill="1" applyAlignment="1" applyProtection="1">
      <alignment horizontal="center" vertical="top"/>
      <protection/>
    </xf>
  </cellXfs>
  <cellStyles count="11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— акцент1" xfId="27"/>
    <cellStyle name="40% — акцент2" xfId="28"/>
    <cellStyle name="40% — акцент3" xfId="29"/>
    <cellStyle name="40% — акцент4" xfId="30"/>
    <cellStyle name="40% — акцент5" xfId="31"/>
    <cellStyle name="40% —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— акцент1" xfId="39"/>
    <cellStyle name="60% — акцент2" xfId="40"/>
    <cellStyle name="60% — акцент3" xfId="41"/>
    <cellStyle name="60% — акцент4" xfId="42"/>
    <cellStyle name="60% — акцент5" xfId="43"/>
    <cellStyle name="60% —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3" xfId="105"/>
    <cellStyle name="Обычный_Лист1" xfId="106"/>
    <cellStyle name="Обычный_Лист1_1" xfId="107"/>
    <cellStyle name="Followed Hyperlink" xfId="108"/>
    <cellStyle name="Підсумок" xfId="109"/>
    <cellStyle name="Плохой" xfId="110"/>
    <cellStyle name="Поганий" xfId="111"/>
    <cellStyle name="Пояснение" xfId="112"/>
    <cellStyle name="Примечание" xfId="113"/>
    <cellStyle name="Примітка" xfId="114"/>
    <cellStyle name="Percent" xfId="115"/>
    <cellStyle name="Результат" xfId="116"/>
    <cellStyle name="Связанная ячейка" xfId="117"/>
    <cellStyle name="Середній" xfId="118"/>
    <cellStyle name="Стиль 1" xfId="119"/>
    <cellStyle name="Текст попередження" xfId="120"/>
    <cellStyle name="Текст пояснення" xfId="121"/>
    <cellStyle name="Текст предупреждения" xfId="122"/>
    <cellStyle name="Comma" xfId="123"/>
    <cellStyle name="Comma [0]" xfId="124"/>
    <cellStyle name="Хороший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8"/>
  <sheetViews>
    <sheetView tabSelected="1" view="pageBreakPreview" zoomScale="62" zoomScaleSheetLayoutView="62" zoomScalePageLayoutView="0" workbookViewId="0" topLeftCell="A1">
      <selection activeCell="A130" sqref="A130:IV141"/>
    </sheetView>
  </sheetViews>
  <sheetFormatPr defaultColWidth="9.125" defaultRowHeight="12.75"/>
  <cols>
    <col min="1" max="1" width="15.625" style="13" customWidth="1"/>
    <col min="2" max="2" width="74.375" style="13" customWidth="1"/>
    <col min="3" max="3" width="24.50390625" style="2" customWidth="1"/>
    <col min="4" max="4" width="21.375" style="2" customWidth="1"/>
    <col min="5" max="5" width="20.375" style="2" customWidth="1"/>
    <col min="6" max="6" width="18.375" style="2" customWidth="1"/>
    <col min="7" max="7" width="20.625" style="25" customWidth="1"/>
    <col min="8" max="8" width="19.50390625" style="25" bestFit="1" customWidth="1"/>
    <col min="9" max="9" width="23.125" style="25" customWidth="1"/>
    <col min="10" max="10" width="18.875" style="25" customWidth="1"/>
    <col min="11" max="16384" width="9.125" style="25" customWidth="1"/>
  </cols>
  <sheetData>
    <row r="1" spans="4:6" ht="21" customHeight="1">
      <c r="D1" s="111" t="s">
        <v>114</v>
      </c>
      <c r="E1" s="111"/>
      <c r="F1" s="111"/>
    </row>
    <row r="2" spans="1:6" ht="18.75" customHeight="1">
      <c r="A2" s="14"/>
      <c r="B2" s="14"/>
      <c r="C2" s="15"/>
      <c r="D2" s="16" t="s">
        <v>113</v>
      </c>
      <c r="E2" s="16"/>
      <c r="F2" s="16"/>
    </row>
    <row r="3" spans="1:6" ht="20.25" customHeight="1">
      <c r="A3" s="14"/>
      <c r="B3" s="14"/>
      <c r="C3" s="15"/>
      <c r="D3" s="16" t="s">
        <v>139</v>
      </c>
      <c r="E3" s="16"/>
      <c r="F3" s="16"/>
    </row>
    <row r="4" spans="1:6" ht="20.25" customHeight="1">
      <c r="A4" s="14"/>
      <c r="B4" s="14"/>
      <c r="C4" s="15"/>
      <c r="D4" s="16"/>
      <c r="E4" s="16"/>
      <c r="F4" s="16"/>
    </row>
    <row r="5" spans="1:6" ht="20.25" customHeight="1">
      <c r="A5" s="113" t="s">
        <v>122</v>
      </c>
      <c r="B5" s="113"/>
      <c r="C5" s="113"/>
      <c r="D5" s="113"/>
      <c r="E5" s="113"/>
      <c r="F5" s="113"/>
    </row>
    <row r="6" spans="1:6" s="26" customFormat="1" ht="20.25" customHeight="1">
      <c r="A6" s="113" t="s">
        <v>127</v>
      </c>
      <c r="B6" s="113"/>
      <c r="C6" s="113"/>
      <c r="D6" s="113"/>
      <c r="E6" s="113"/>
      <c r="F6" s="113"/>
    </row>
    <row r="7" spans="1:6" s="26" customFormat="1" ht="27" customHeight="1">
      <c r="A7" s="115">
        <v>14205100000</v>
      </c>
      <c r="B7" s="115"/>
      <c r="C7" s="115"/>
      <c r="D7" s="115"/>
      <c r="E7" s="115"/>
      <c r="F7" s="115"/>
    </row>
    <row r="8" spans="1:6" s="26" customFormat="1" ht="20.25" customHeight="1">
      <c r="A8" s="116" t="s">
        <v>123</v>
      </c>
      <c r="B8" s="116"/>
      <c r="C8" s="116"/>
      <c r="D8" s="116"/>
      <c r="E8" s="116"/>
      <c r="F8" s="116"/>
    </row>
    <row r="9" spans="1:6" s="26" customFormat="1" ht="17.25" customHeight="1">
      <c r="A9" s="17"/>
      <c r="B9" s="18"/>
      <c r="C9" s="19"/>
      <c r="D9" s="19"/>
      <c r="E9" s="19"/>
      <c r="F9" s="20" t="s">
        <v>115</v>
      </c>
    </row>
    <row r="10" spans="1:6" s="26" customFormat="1" ht="27.75" customHeight="1">
      <c r="A10" s="112" t="s">
        <v>0</v>
      </c>
      <c r="B10" s="112" t="s">
        <v>1</v>
      </c>
      <c r="C10" s="112" t="s">
        <v>105</v>
      </c>
      <c r="D10" s="112" t="s">
        <v>11</v>
      </c>
      <c r="E10" s="112" t="s">
        <v>12</v>
      </c>
      <c r="F10" s="112"/>
    </row>
    <row r="11" spans="1:6" s="26" customFormat="1" ht="57" customHeight="1">
      <c r="A11" s="112"/>
      <c r="B11" s="112"/>
      <c r="C11" s="112"/>
      <c r="D11" s="112"/>
      <c r="E11" s="11" t="s">
        <v>106</v>
      </c>
      <c r="F11" s="11" t="s">
        <v>107</v>
      </c>
    </row>
    <row r="12" spans="1:6" s="26" customFormat="1" ht="18">
      <c r="A12" s="27">
        <v>1</v>
      </c>
      <c r="B12" s="27">
        <v>2</v>
      </c>
      <c r="C12" s="27">
        <v>3</v>
      </c>
      <c r="D12" s="27">
        <v>4</v>
      </c>
      <c r="E12" s="27">
        <v>5</v>
      </c>
      <c r="F12" s="27">
        <v>6</v>
      </c>
    </row>
    <row r="13" spans="1:6" s="26" customFormat="1" ht="38.25" customHeight="1">
      <c r="A13" s="28">
        <v>10000000</v>
      </c>
      <c r="B13" s="29" t="s">
        <v>3</v>
      </c>
      <c r="C13" s="24">
        <f>SUM(D13:E13)</f>
        <v>414187700</v>
      </c>
      <c r="D13" s="30">
        <f>D14+D32+D51+D26</f>
        <v>414007700</v>
      </c>
      <c r="E13" s="30">
        <f>E14+E32+E51+E26+E23</f>
        <v>180000</v>
      </c>
      <c r="F13" s="30">
        <f>F14+F32+F51+F26+F23</f>
        <v>0</v>
      </c>
    </row>
    <row r="14" spans="1:6" s="36" customFormat="1" ht="36">
      <c r="A14" s="31">
        <v>11000000</v>
      </c>
      <c r="B14" s="32" t="s">
        <v>4</v>
      </c>
      <c r="C14" s="33">
        <f aca="true" t="shared" si="0" ref="C14:C20">SUM(D14:E14)</f>
        <v>350754000</v>
      </c>
      <c r="D14" s="34">
        <f>D15+D21</f>
        <v>350754000</v>
      </c>
      <c r="E14" s="35"/>
      <c r="F14" s="35"/>
    </row>
    <row r="15" spans="1:6" ht="21.75" customHeight="1">
      <c r="A15" s="37">
        <v>11010000</v>
      </c>
      <c r="B15" s="38" t="s">
        <v>20</v>
      </c>
      <c r="C15" s="24">
        <f t="shared" si="0"/>
        <v>350574000</v>
      </c>
      <c r="D15" s="24">
        <f>D16+D17+D18+D19+D20</f>
        <v>350574000</v>
      </c>
      <c r="E15" s="39"/>
      <c r="F15" s="39"/>
    </row>
    <row r="16" spans="1:7" ht="37.5" customHeight="1">
      <c r="A16" s="40">
        <v>11010100</v>
      </c>
      <c r="B16" s="41" t="s">
        <v>16</v>
      </c>
      <c r="C16" s="39">
        <f t="shared" si="0"/>
        <v>338234000</v>
      </c>
      <c r="D16" s="42">
        <f>320000000+17618100+615900</f>
        <v>338234000</v>
      </c>
      <c r="E16" s="42"/>
      <c r="F16" s="42"/>
      <c r="G16" s="95"/>
    </row>
    <row r="17" spans="1:7" ht="81" customHeight="1">
      <c r="A17" s="40">
        <v>11010200</v>
      </c>
      <c r="B17" s="41" t="s">
        <v>17</v>
      </c>
      <c r="C17" s="39">
        <f t="shared" si="0"/>
        <v>11400000</v>
      </c>
      <c r="D17" s="42">
        <v>11400000</v>
      </c>
      <c r="E17" s="42"/>
      <c r="F17" s="42"/>
      <c r="G17" s="95"/>
    </row>
    <row r="18" spans="1:7" ht="40.5" customHeight="1">
      <c r="A18" s="40">
        <v>11010400</v>
      </c>
      <c r="B18" s="41" t="s">
        <v>18</v>
      </c>
      <c r="C18" s="39">
        <f t="shared" si="0"/>
        <v>340000</v>
      </c>
      <c r="D18" s="42">
        <v>340000</v>
      </c>
      <c r="E18" s="42"/>
      <c r="F18" s="42"/>
      <c r="G18" s="95"/>
    </row>
    <row r="19" spans="1:7" ht="45" customHeight="1">
      <c r="A19" s="40">
        <v>11010500</v>
      </c>
      <c r="B19" s="41" t="s">
        <v>19</v>
      </c>
      <c r="C19" s="39">
        <f t="shared" si="0"/>
        <v>600000</v>
      </c>
      <c r="D19" s="39">
        <f>720000-120000</f>
        <v>600000</v>
      </c>
      <c r="E19" s="39"/>
      <c r="F19" s="39"/>
      <c r="G19" s="95"/>
    </row>
    <row r="20" spans="1:7" ht="3.75" customHeight="1" hidden="1">
      <c r="A20" s="40">
        <v>11010900</v>
      </c>
      <c r="B20" s="41" t="s">
        <v>102</v>
      </c>
      <c r="C20" s="39">
        <f t="shared" si="0"/>
        <v>0</v>
      </c>
      <c r="D20" s="39">
        <v>0</v>
      </c>
      <c r="E20" s="39"/>
      <c r="F20" s="39"/>
      <c r="G20" s="95"/>
    </row>
    <row r="21" spans="1:7" ht="33" customHeight="1">
      <c r="A21" s="22">
        <v>11020000</v>
      </c>
      <c r="B21" s="43" t="s">
        <v>5</v>
      </c>
      <c r="C21" s="24">
        <f>C22</f>
        <v>180000</v>
      </c>
      <c r="D21" s="24">
        <f>D22</f>
        <v>180000</v>
      </c>
      <c r="E21" s="39"/>
      <c r="F21" s="39"/>
      <c r="G21" s="95"/>
    </row>
    <row r="22" spans="1:7" ht="42.75" customHeight="1">
      <c r="A22" s="44">
        <v>11020200</v>
      </c>
      <c r="B22" s="45" t="s">
        <v>21</v>
      </c>
      <c r="C22" s="39">
        <f aca="true" t="shared" si="1" ref="C22:C31">SUM(D22:E22)</f>
        <v>180000</v>
      </c>
      <c r="D22" s="42">
        <f>50000+130000</f>
        <v>180000</v>
      </c>
      <c r="E22" s="42"/>
      <c r="F22" s="42"/>
      <c r="G22" s="95"/>
    </row>
    <row r="23" spans="1:7" ht="18" hidden="1">
      <c r="A23" s="44">
        <v>12000000</v>
      </c>
      <c r="B23" s="45" t="s">
        <v>84</v>
      </c>
      <c r="C23" s="39">
        <f t="shared" si="1"/>
        <v>0</v>
      </c>
      <c r="D23" s="42">
        <f>D24</f>
        <v>0</v>
      </c>
      <c r="E23" s="42"/>
      <c r="F23" s="42"/>
      <c r="G23" s="95"/>
    </row>
    <row r="24" spans="1:7" ht="36" hidden="1">
      <c r="A24" s="44">
        <v>12020000</v>
      </c>
      <c r="B24" s="45" t="s">
        <v>85</v>
      </c>
      <c r="C24" s="39">
        <f t="shared" si="1"/>
        <v>0</v>
      </c>
      <c r="D24" s="42">
        <f>D25</f>
        <v>0</v>
      </c>
      <c r="E24" s="42"/>
      <c r="F24" s="42"/>
      <c r="G24" s="95"/>
    </row>
    <row r="25" spans="1:7" ht="36" hidden="1">
      <c r="A25" s="44">
        <v>12020100</v>
      </c>
      <c r="B25" s="45" t="s">
        <v>86</v>
      </c>
      <c r="C25" s="39">
        <f t="shared" si="1"/>
        <v>0</v>
      </c>
      <c r="D25" s="42"/>
      <c r="E25" s="42"/>
      <c r="F25" s="42"/>
      <c r="G25" s="95"/>
    </row>
    <row r="26" spans="1:7" s="36" customFormat="1" ht="31.5" customHeight="1">
      <c r="A26" s="67">
        <v>14000000</v>
      </c>
      <c r="B26" s="68" t="s">
        <v>47</v>
      </c>
      <c r="C26" s="33">
        <f t="shared" si="1"/>
        <v>10050000</v>
      </c>
      <c r="D26" s="34">
        <f>D27+D29+D31</f>
        <v>10050000</v>
      </c>
      <c r="E26" s="35"/>
      <c r="F26" s="35"/>
      <c r="G26" s="96"/>
    </row>
    <row r="27" spans="1:7" ht="43.5" customHeight="1">
      <c r="A27" s="44">
        <v>14020000</v>
      </c>
      <c r="B27" s="45" t="s">
        <v>77</v>
      </c>
      <c r="C27" s="39">
        <f t="shared" si="1"/>
        <v>750000</v>
      </c>
      <c r="D27" s="42">
        <f>D28</f>
        <v>750000</v>
      </c>
      <c r="E27" s="42"/>
      <c r="F27" s="42"/>
      <c r="G27" s="95"/>
    </row>
    <row r="28" spans="1:7" ht="21.75" customHeight="1">
      <c r="A28" s="44">
        <v>14021900</v>
      </c>
      <c r="B28" s="45" t="s">
        <v>75</v>
      </c>
      <c r="C28" s="39">
        <f t="shared" si="1"/>
        <v>750000</v>
      </c>
      <c r="D28" s="42">
        <v>750000</v>
      </c>
      <c r="E28" s="42"/>
      <c r="F28" s="42"/>
      <c r="G28" s="95"/>
    </row>
    <row r="29" spans="1:7" ht="41.25" customHeight="1">
      <c r="A29" s="44">
        <v>14030000</v>
      </c>
      <c r="B29" s="45" t="s">
        <v>76</v>
      </c>
      <c r="C29" s="39">
        <f t="shared" si="1"/>
        <v>3200000</v>
      </c>
      <c r="D29" s="42">
        <f>D30</f>
        <v>3200000</v>
      </c>
      <c r="E29" s="42"/>
      <c r="F29" s="42"/>
      <c r="G29" s="95"/>
    </row>
    <row r="30" spans="1:7" ht="26.25" customHeight="1">
      <c r="A30" s="44">
        <v>14031900</v>
      </c>
      <c r="B30" s="45" t="s">
        <v>75</v>
      </c>
      <c r="C30" s="39">
        <f t="shared" si="1"/>
        <v>3200000</v>
      </c>
      <c r="D30" s="42">
        <v>3200000</v>
      </c>
      <c r="E30" s="42"/>
      <c r="F30" s="42"/>
      <c r="G30" s="95"/>
    </row>
    <row r="31" spans="1:7" ht="38.25" customHeight="1">
      <c r="A31" s="44">
        <v>14040000</v>
      </c>
      <c r="B31" s="45" t="s">
        <v>46</v>
      </c>
      <c r="C31" s="39">
        <f t="shared" si="1"/>
        <v>6100000</v>
      </c>
      <c r="D31" s="42">
        <v>6100000</v>
      </c>
      <c r="E31" s="42"/>
      <c r="F31" s="42"/>
      <c r="G31" s="95"/>
    </row>
    <row r="32" spans="1:7" s="36" customFormat="1" ht="24.75" customHeight="1">
      <c r="A32" s="31">
        <v>18000000</v>
      </c>
      <c r="B32" s="32" t="s">
        <v>15</v>
      </c>
      <c r="C32" s="33">
        <f>C33+C44+C47</f>
        <v>53203700</v>
      </c>
      <c r="D32" s="33">
        <f>D33+D44+D47</f>
        <v>53203700</v>
      </c>
      <c r="E32" s="69"/>
      <c r="F32" s="69"/>
      <c r="G32" s="96"/>
    </row>
    <row r="33" spans="1:7" ht="22.5" customHeight="1">
      <c r="A33" s="22">
        <v>18010000</v>
      </c>
      <c r="B33" s="43" t="s">
        <v>54</v>
      </c>
      <c r="C33" s="24">
        <f>SUM(C34:C43)</f>
        <v>35999400</v>
      </c>
      <c r="D33" s="24">
        <f>SUM(D34:D43)</f>
        <v>35999400</v>
      </c>
      <c r="E33" s="39"/>
      <c r="F33" s="39"/>
      <c r="G33" s="95"/>
    </row>
    <row r="34" spans="1:7" ht="60.75" customHeight="1">
      <c r="A34" s="22">
        <v>18010100</v>
      </c>
      <c r="B34" s="43" t="s">
        <v>55</v>
      </c>
      <c r="C34" s="39">
        <f aca="true" t="shared" si="2" ref="C34:C42">SUM(D34:E34)</f>
        <v>0</v>
      </c>
      <c r="D34" s="39">
        <f>22000-13100-8900</f>
        <v>0</v>
      </c>
      <c r="E34" s="39"/>
      <c r="F34" s="39"/>
      <c r="G34" s="95"/>
    </row>
    <row r="35" spans="1:7" ht="57.75" customHeight="1">
      <c r="A35" s="22">
        <v>18010200</v>
      </c>
      <c r="B35" s="43" t="s">
        <v>72</v>
      </c>
      <c r="C35" s="39">
        <f t="shared" si="2"/>
        <v>144000</v>
      </c>
      <c r="D35" s="39">
        <f>144000</f>
        <v>144000</v>
      </c>
      <c r="E35" s="39"/>
      <c r="F35" s="39"/>
      <c r="G35" s="95"/>
    </row>
    <row r="36" spans="1:7" ht="60.75" customHeight="1">
      <c r="A36" s="22">
        <v>18010300</v>
      </c>
      <c r="B36" s="43" t="s">
        <v>73</v>
      </c>
      <c r="C36" s="39">
        <f t="shared" si="2"/>
        <v>146000</v>
      </c>
      <c r="D36" s="39">
        <f>154000-8000</f>
        <v>146000</v>
      </c>
      <c r="E36" s="39"/>
      <c r="F36" s="39"/>
      <c r="G36" s="95"/>
    </row>
    <row r="37" spans="1:7" ht="57.75" customHeight="1">
      <c r="A37" s="22">
        <v>18010400</v>
      </c>
      <c r="B37" s="43" t="s">
        <v>56</v>
      </c>
      <c r="C37" s="39">
        <f t="shared" si="2"/>
        <v>630000</v>
      </c>
      <c r="D37" s="39">
        <v>630000</v>
      </c>
      <c r="E37" s="39"/>
      <c r="F37" s="39"/>
      <c r="G37" s="95"/>
    </row>
    <row r="38" spans="1:7" ht="21.75" customHeight="1">
      <c r="A38" s="22">
        <v>18010500</v>
      </c>
      <c r="B38" s="43" t="s">
        <v>22</v>
      </c>
      <c r="C38" s="39">
        <f t="shared" si="2"/>
        <v>29000000</v>
      </c>
      <c r="D38" s="42">
        <f>34000000-5000000</f>
        <v>29000000</v>
      </c>
      <c r="E38" s="42"/>
      <c r="F38" s="42"/>
      <c r="G38" s="95"/>
    </row>
    <row r="39" spans="1:7" ht="25.5" customHeight="1">
      <c r="A39" s="22">
        <v>18010600</v>
      </c>
      <c r="B39" s="43" t="s">
        <v>23</v>
      </c>
      <c r="C39" s="39">
        <f t="shared" si="2"/>
        <v>3300000</v>
      </c>
      <c r="D39" s="42">
        <f>4000000-500000-200000</f>
        <v>3300000</v>
      </c>
      <c r="E39" s="42"/>
      <c r="F39" s="42"/>
      <c r="G39" s="95"/>
    </row>
    <row r="40" spans="1:7" ht="27.75" customHeight="1">
      <c r="A40" s="22">
        <v>18010700</v>
      </c>
      <c r="B40" s="43" t="s">
        <v>24</v>
      </c>
      <c r="C40" s="39">
        <f t="shared" si="2"/>
        <v>25000</v>
      </c>
      <c r="D40" s="42">
        <f>40000-15000</f>
        <v>25000</v>
      </c>
      <c r="E40" s="42"/>
      <c r="F40" s="42"/>
      <c r="G40" s="95"/>
    </row>
    <row r="41" spans="1:7" ht="27" customHeight="1">
      <c r="A41" s="22">
        <v>18010900</v>
      </c>
      <c r="B41" s="43" t="s">
        <v>25</v>
      </c>
      <c r="C41" s="39">
        <f t="shared" si="2"/>
        <v>2700000</v>
      </c>
      <c r="D41" s="42">
        <f>3000000-300000</f>
        <v>2700000</v>
      </c>
      <c r="E41" s="42"/>
      <c r="F41" s="42"/>
      <c r="G41" s="95"/>
    </row>
    <row r="42" spans="1:7" ht="18.75" customHeight="1">
      <c r="A42" s="22">
        <v>18011000</v>
      </c>
      <c r="B42" s="43" t="s">
        <v>53</v>
      </c>
      <c r="C42" s="39">
        <f t="shared" si="2"/>
        <v>35700</v>
      </c>
      <c r="D42" s="42">
        <v>35700</v>
      </c>
      <c r="E42" s="42"/>
      <c r="F42" s="42"/>
      <c r="G42" s="95"/>
    </row>
    <row r="43" spans="1:7" ht="19.5" customHeight="1">
      <c r="A43" s="22">
        <v>18011100</v>
      </c>
      <c r="B43" s="43" t="s">
        <v>57</v>
      </c>
      <c r="C43" s="39">
        <f>D43+E43</f>
        <v>18700</v>
      </c>
      <c r="D43" s="42">
        <v>18700</v>
      </c>
      <c r="E43" s="42"/>
      <c r="F43" s="42"/>
      <c r="G43" s="95"/>
    </row>
    <row r="44" spans="1:7" ht="24" customHeight="1">
      <c r="A44" s="22">
        <v>18030000</v>
      </c>
      <c r="B44" s="43" t="s">
        <v>81</v>
      </c>
      <c r="C44" s="24">
        <f>D44+E44</f>
        <v>4300</v>
      </c>
      <c r="D44" s="30">
        <f>SUM(D45:D46)</f>
        <v>4300</v>
      </c>
      <c r="E44" s="42"/>
      <c r="F44" s="42"/>
      <c r="G44" s="95"/>
    </row>
    <row r="45" spans="1:7" ht="24.75" customHeight="1">
      <c r="A45" s="22">
        <v>18030100</v>
      </c>
      <c r="B45" s="43" t="s">
        <v>80</v>
      </c>
      <c r="C45" s="39">
        <f>D45+E45</f>
        <v>1600</v>
      </c>
      <c r="D45" s="42">
        <f>9600-8000</f>
        <v>1600</v>
      </c>
      <c r="E45" s="42"/>
      <c r="F45" s="42"/>
      <c r="G45" s="95"/>
    </row>
    <row r="46" spans="1:7" ht="24" customHeight="1">
      <c r="A46" s="22">
        <v>18030200</v>
      </c>
      <c r="B46" s="43" t="s">
        <v>82</v>
      </c>
      <c r="C46" s="39">
        <f>D46+E46</f>
        <v>2700</v>
      </c>
      <c r="D46" s="42">
        <f>3400-700</f>
        <v>2700</v>
      </c>
      <c r="E46" s="42"/>
      <c r="F46" s="42"/>
      <c r="G46" s="95"/>
    </row>
    <row r="47" spans="1:7" ht="21" customHeight="1">
      <c r="A47" s="47" t="s">
        <v>35</v>
      </c>
      <c r="B47" s="48" t="s">
        <v>36</v>
      </c>
      <c r="C47" s="24">
        <f>SUM(C48:C50)</f>
        <v>17200000</v>
      </c>
      <c r="D47" s="24">
        <f>SUM(D48:D50)</f>
        <v>17200000</v>
      </c>
      <c r="E47" s="39"/>
      <c r="F47" s="39"/>
      <c r="G47" s="95"/>
    </row>
    <row r="48" spans="1:7" ht="20.25" customHeight="1">
      <c r="A48" s="47" t="s">
        <v>31</v>
      </c>
      <c r="B48" s="48" t="s">
        <v>32</v>
      </c>
      <c r="C48" s="39">
        <f aca="true" t="shared" si="3" ref="C48:C57">SUM(D48:E48)</f>
        <v>1200000</v>
      </c>
      <c r="D48" s="42">
        <f>2300000-1000000-100000</f>
        <v>1200000</v>
      </c>
      <c r="E48" s="42"/>
      <c r="F48" s="42"/>
      <c r="G48" s="95"/>
    </row>
    <row r="49" spans="1:7" ht="19.5" customHeight="1">
      <c r="A49" s="47" t="s">
        <v>33</v>
      </c>
      <c r="B49" s="48" t="s">
        <v>34</v>
      </c>
      <c r="C49" s="39">
        <f t="shared" si="3"/>
        <v>16000000</v>
      </c>
      <c r="D49" s="42">
        <v>16000000</v>
      </c>
      <c r="E49" s="42"/>
      <c r="F49" s="42"/>
      <c r="G49" s="95"/>
    </row>
    <row r="50" spans="1:7" ht="75.75" customHeight="1">
      <c r="A50" s="47">
        <v>18050500</v>
      </c>
      <c r="B50" s="48" t="s">
        <v>117</v>
      </c>
      <c r="C50" s="39">
        <f t="shared" si="3"/>
        <v>0</v>
      </c>
      <c r="D50" s="42">
        <f>3000-3000</f>
        <v>0</v>
      </c>
      <c r="E50" s="42"/>
      <c r="F50" s="42"/>
      <c r="G50" s="95"/>
    </row>
    <row r="51" spans="1:7" s="36" customFormat="1" ht="22.5" customHeight="1">
      <c r="A51" s="31">
        <v>19000000</v>
      </c>
      <c r="B51" s="32" t="s">
        <v>6</v>
      </c>
      <c r="C51" s="33">
        <f t="shared" si="3"/>
        <v>180000</v>
      </c>
      <c r="D51" s="33">
        <f>D52</f>
        <v>0</v>
      </c>
      <c r="E51" s="33">
        <f>E52</f>
        <v>180000</v>
      </c>
      <c r="F51" s="33">
        <f>F52</f>
        <v>0</v>
      </c>
      <c r="G51" s="96"/>
    </row>
    <row r="52" spans="1:7" ht="24" customHeight="1">
      <c r="A52" s="47" t="s">
        <v>37</v>
      </c>
      <c r="B52" s="48" t="s">
        <v>38</v>
      </c>
      <c r="C52" s="24">
        <f t="shared" si="3"/>
        <v>180000</v>
      </c>
      <c r="D52" s="24">
        <f>SUM(D53:D55)</f>
        <v>0</v>
      </c>
      <c r="E52" s="39">
        <f>SUM(E53:E55)</f>
        <v>180000</v>
      </c>
      <c r="F52" s="39">
        <f>F53+F54+F55</f>
        <v>0</v>
      </c>
      <c r="G52" s="95"/>
    </row>
    <row r="53" spans="1:7" ht="74.25" customHeight="1">
      <c r="A53" s="47" t="s">
        <v>59</v>
      </c>
      <c r="B53" s="48" t="s">
        <v>116</v>
      </c>
      <c r="C53" s="39">
        <f t="shared" si="3"/>
        <v>6000</v>
      </c>
      <c r="D53" s="42"/>
      <c r="E53" s="42">
        <v>6000</v>
      </c>
      <c r="F53" s="42"/>
      <c r="G53" s="95"/>
    </row>
    <row r="54" spans="1:7" ht="36">
      <c r="A54" s="47">
        <v>19010200</v>
      </c>
      <c r="B54" s="48" t="s">
        <v>60</v>
      </c>
      <c r="C54" s="39">
        <f t="shared" si="3"/>
        <v>144000</v>
      </c>
      <c r="D54" s="42"/>
      <c r="E54" s="42">
        <v>144000</v>
      </c>
      <c r="F54" s="42"/>
      <c r="G54" s="95"/>
    </row>
    <row r="55" spans="1:7" ht="57" customHeight="1">
      <c r="A55" s="47" t="s">
        <v>62</v>
      </c>
      <c r="B55" s="48" t="s">
        <v>61</v>
      </c>
      <c r="C55" s="39">
        <f t="shared" si="3"/>
        <v>30000</v>
      </c>
      <c r="D55" s="42"/>
      <c r="E55" s="42">
        <v>30000</v>
      </c>
      <c r="F55" s="42"/>
      <c r="G55" s="95"/>
    </row>
    <row r="56" spans="1:7" ht="24.75" customHeight="1">
      <c r="A56" s="28">
        <v>20000000</v>
      </c>
      <c r="B56" s="29" t="s">
        <v>7</v>
      </c>
      <c r="C56" s="24">
        <f t="shared" si="3"/>
        <v>10710031</v>
      </c>
      <c r="D56" s="30">
        <f>D57+D63+D78+D75</f>
        <v>1585500</v>
      </c>
      <c r="E56" s="30">
        <f>E57+E63+E78+E75</f>
        <v>9124531</v>
      </c>
      <c r="F56" s="30">
        <f>F57+F63+F78+F75</f>
        <v>33163</v>
      </c>
      <c r="G56" s="95"/>
    </row>
    <row r="57" spans="1:7" s="36" customFormat="1" ht="18">
      <c r="A57" s="31">
        <v>21000000</v>
      </c>
      <c r="B57" s="32" t="s">
        <v>8</v>
      </c>
      <c r="C57" s="33">
        <f t="shared" si="3"/>
        <v>165100</v>
      </c>
      <c r="D57" s="33">
        <f>D58+D59</f>
        <v>165100</v>
      </c>
      <c r="E57" s="69"/>
      <c r="F57" s="69"/>
      <c r="G57" s="96"/>
    </row>
    <row r="58" spans="1:7" ht="15.75" customHeight="1" hidden="1">
      <c r="A58" s="22">
        <v>21050000</v>
      </c>
      <c r="B58" s="43" t="s">
        <v>78</v>
      </c>
      <c r="C58" s="39">
        <f aca="true" t="shared" si="4" ref="C58:C82">SUM(D58:E58)</f>
        <v>0</v>
      </c>
      <c r="D58" s="39"/>
      <c r="E58" s="39"/>
      <c r="F58" s="39"/>
      <c r="G58" s="95"/>
    </row>
    <row r="59" spans="1:7" ht="24" customHeight="1">
      <c r="A59" s="22">
        <v>21080000</v>
      </c>
      <c r="B59" s="43" t="s">
        <v>40</v>
      </c>
      <c r="C59" s="39">
        <f>SUM(D59:E59)</f>
        <v>165100</v>
      </c>
      <c r="D59" s="39">
        <f>SUM(D60:D62)</f>
        <v>165100</v>
      </c>
      <c r="E59" s="39"/>
      <c r="F59" s="39"/>
      <c r="G59" s="95"/>
    </row>
    <row r="60" spans="1:7" ht="27" customHeight="1">
      <c r="A60" s="22">
        <v>21081100</v>
      </c>
      <c r="B60" s="43" t="s">
        <v>26</v>
      </c>
      <c r="C60" s="39">
        <f t="shared" si="4"/>
        <v>4000</v>
      </c>
      <c r="D60" s="42">
        <v>4000</v>
      </c>
      <c r="E60" s="42"/>
      <c r="F60" s="42"/>
      <c r="G60" s="95"/>
    </row>
    <row r="61" spans="1:7" ht="54">
      <c r="A61" s="22">
        <v>21081500</v>
      </c>
      <c r="B61" s="43" t="s">
        <v>68</v>
      </c>
      <c r="C61" s="39">
        <f t="shared" si="4"/>
        <v>117100</v>
      </c>
      <c r="D61" s="42">
        <v>117100</v>
      </c>
      <c r="E61" s="42"/>
      <c r="F61" s="42"/>
      <c r="G61" s="95"/>
    </row>
    <row r="62" spans="1:7" ht="21.75" customHeight="1">
      <c r="A62" s="22">
        <v>21081700</v>
      </c>
      <c r="B62" s="43" t="s">
        <v>103</v>
      </c>
      <c r="C62" s="39">
        <f t="shared" si="4"/>
        <v>44000</v>
      </c>
      <c r="D62" s="42">
        <f>74000-25000-5000</f>
        <v>44000</v>
      </c>
      <c r="E62" s="42"/>
      <c r="F62" s="42"/>
      <c r="G62" s="95"/>
    </row>
    <row r="63" spans="1:7" s="36" customFormat="1" ht="41.25" customHeight="1">
      <c r="A63" s="31">
        <v>22000000</v>
      </c>
      <c r="B63" s="32" t="s">
        <v>9</v>
      </c>
      <c r="C63" s="33">
        <f t="shared" si="4"/>
        <v>1171200</v>
      </c>
      <c r="D63" s="33">
        <f>D64+D69+D71</f>
        <v>1171200</v>
      </c>
      <c r="E63" s="69"/>
      <c r="F63" s="69"/>
      <c r="G63" s="96"/>
    </row>
    <row r="64" spans="1:7" ht="24" customHeight="1">
      <c r="A64" s="22">
        <v>22010000</v>
      </c>
      <c r="B64" s="43" t="s">
        <v>52</v>
      </c>
      <c r="C64" s="39">
        <f>SUM(D64:E64)</f>
        <v>777200</v>
      </c>
      <c r="D64" s="39">
        <f>SUM(D65:D68)</f>
        <v>777200</v>
      </c>
      <c r="E64" s="39"/>
      <c r="F64" s="39"/>
      <c r="G64" s="95"/>
    </row>
    <row r="65" spans="1:7" ht="60" customHeight="1">
      <c r="A65" s="22">
        <v>22010300</v>
      </c>
      <c r="B65" s="43" t="s">
        <v>74</v>
      </c>
      <c r="C65" s="39">
        <f t="shared" si="4"/>
        <v>60000</v>
      </c>
      <c r="D65" s="39">
        <v>60000</v>
      </c>
      <c r="E65" s="39"/>
      <c r="F65" s="39"/>
      <c r="G65" s="95"/>
    </row>
    <row r="66" spans="1:7" ht="24.75" customHeight="1">
      <c r="A66" s="22">
        <v>22012500</v>
      </c>
      <c r="B66" s="43" t="s">
        <v>51</v>
      </c>
      <c r="C66" s="39">
        <f t="shared" si="4"/>
        <v>600000</v>
      </c>
      <c r="D66" s="39">
        <f>1000000-400000</f>
        <v>600000</v>
      </c>
      <c r="E66" s="39"/>
      <c r="F66" s="39"/>
      <c r="G66" s="95"/>
    </row>
    <row r="67" spans="1:7" ht="36">
      <c r="A67" s="22">
        <v>22012600</v>
      </c>
      <c r="B67" s="43" t="s">
        <v>69</v>
      </c>
      <c r="C67" s="39">
        <f t="shared" si="4"/>
        <v>115000</v>
      </c>
      <c r="D67" s="39">
        <f>140000-25000</f>
        <v>115000</v>
      </c>
      <c r="E67" s="39"/>
      <c r="F67" s="39"/>
      <c r="G67" s="95"/>
    </row>
    <row r="68" spans="1:7" ht="93" customHeight="1">
      <c r="A68" s="22">
        <v>22012900</v>
      </c>
      <c r="B68" s="43" t="s">
        <v>83</v>
      </c>
      <c r="C68" s="39">
        <f t="shared" si="4"/>
        <v>2200</v>
      </c>
      <c r="D68" s="39">
        <f>10000-7800</f>
        <v>2200</v>
      </c>
      <c r="E68" s="39"/>
      <c r="F68" s="39"/>
      <c r="G68" s="95"/>
    </row>
    <row r="69" spans="1:7" ht="41.25" customHeight="1">
      <c r="A69" s="22">
        <v>22080000</v>
      </c>
      <c r="B69" s="43" t="s">
        <v>63</v>
      </c>
      <c r="C69" s="24">
        <f t="shared" si="4"/>
        <v>370000</v>
      </c>
      <c r="D69" s="30">
        <f>D70</f>
        <v>370000</v>
      </c>
      <c r="E69" s="42"/>
      <c r="F69" s="42"/>
      <c r="G69" s="95"/>
    </row>
    <row r="70" spans="1:7" ht="62.25" customHeight="1">
      <c r="A70" s="49">
        <v>22080400</v>
      </c>
      <c r="B70" s="50" t="s">
        <v>39</v>
      </c>
      <c r="C70" s="39">
        <f t="shared" si="4"/>
        <v>370000</v>
      </c>
      <c r="D70" s="42">
        <v>370000</v>
      </c>
      <c r="E70" s="42"/>
      <c r="F70" s="42"/>
      <c r="G70" s="95"/>
    </row>
    <row r="71" spans="1:7" ht="18">
      <c r="A71" s="47" t="s">
        <v>28</v>
      </c>
      <c r="B71" s="48" t="s">
        <v>29</v>
      </c>
      <c r="C71" s="24">
        <f t="shared" si="4"/>
        <v>24000</v>
      </c>
      <c r="D71" s="24">
        <f>SUM(D72:D74)</f>
        <v>24000</v>
      </c>
      <c r="E71" s="39"/>
      <c r="F71" s="39"/>
      <c r="G71" s="95"/>
    </row>
    <row r="72" spans="1:7" ht="58.5" customHeight="1">
      <c r="A72" s="47" t="s">
        <v>27</v>
      </c>
      <c r="B72" s="48" t="s">
        <v>64</v>
      </c>
      <c r="C72" s="39">
        <f t="shared" si="4"/>
        <v>10000</v>
      </c>
      <c r="D72" s="42">
        <f>44000-34000</f>
        <v>10000</v>
      </c>
      <c r="E72" s="42"/>
      <c r="F72" s="42"/>
      <c r="G72" s="95"/>
    </row>
    <row r="73" spans="1:7" ht="18" hidden="1">
      <c r="A73" s="47">
        <v>22090200</v>
      </c>
      <c r="B73" s="48" t="s">
        <v>58</v>
      </c>
      <c r="C73" s="39">
        <f t="shared" si="4"/>
        <v>0</v>
      </c>
      <c r="D73" s="42"/>
      <c r="E73" s="42"/>
      <c r="F73" s="42"/>
      <c r="G73" s="95"/>
    </row>
    <row r="74" spans="1:7" ht="45" customHeight="1">
      <c r="A74" s="47" t="s">
        <v>30</v>
      </c>
      <c r="B74" s="48" t="s">
        <v>65</v>
      </c>
      <c r="C74" s="39">
        <f t="shared" si="4"/>
        <v>14000</v>
      </c>
      <c r="D74" s="42">
        <f>32000-16000-2000</f>
        <v>14000</v>
      </c>
      <c r="E74" s="42"/>
      <c r="F74" s="42"/>
      <c r="G74" s="97"/>
    </row>
    <row r="75" spans="1:7" ht="21.75" customHeight="1">
      <c r="A75" s="51">
        <v>24000000</v>
      </c>
      <c r="B75" s="52" t="s">
        <v>49</v>
      </c>
      <c r="C75" s="24">
        <f t="shared" si="4"/>
        <v>282363</v>
      </c>
      <c r="D75" s="24">
        <f>D76+D77</f>
        <v>249200</v>
      </c>
      <c r="E75" s="24">
        <f>E77</f>
        <v>33163</v>
      </c>
      <c r="F75" s="24">
        <f>F77</f>
        <v>33163</v>
      </c>
      <c r="G75" s="97"/>
    </row>
    <row r="76" spans="1:7" ht="21.75" customHeight="1">
      <c r="A76" s="51">
        <v>24060300</v>
      </c>
      <c r="B76" s="52" t="s">
        <v>79</v>
      </c>
      <c r="C76" s="39">
        <f t="shared" si="4"/>
        <v>249200</v>
      </c>
      <c r="D76" s="39">
        <v>249200</v>
      </c>
      <c r="E76" s="39"/>
      <c r="F76" s="39"/>
      <c r="G76" s="97"/>
    </row>
    <row r="77" spans="1:7" ht="42" customHeight="1">
      <c r="A77" s="51">
        <v>24170000</v>
      </c>
      <c r="B77" s="52" t="s">
        <v>48</v>
      </c>
      <c r="C77" s="39">
        <f t="shared" si="4"/>
        <v>33163</v>
      </c>
      <c r="D77" s="42"/>
      <c r="E77" s="42">
        <v>33163</v>
      </c>
      <c r="F77" s="42">
        <v>33163</v>
      </c>
      <c r="G77" s="97"/>
    </row>
    <row r="78" spans="1:7" s="36" customFormat="1" ht="27" customHeight="1">
      <c r="A78" s="31">
        <v>25000000</v>
      </c>
      <c r="B78" s="32" t="s">
        <v>13</v>
      </c>
      <c r="C78" s="33">
        <f t="shared" si="4"/>
        <v>9091368</v>
      </c>
      <c r="D78" s="33"/>
      <c r="E78" s="33">
        <f>E79</f>
        <v>9091368</v>
      </c>
      <c r="F78" s="69"/>
      <c r="G78" s="98"/>
    </row>
    <row r="79" spans="1:7" ht="43.5" customHeight="1">
      <c r="A79" s="51">
        <v>25010000</v>
      </c>
      <c r="B79" s="53" t="s">
        <v>43</v>
      </c>
      <c r="C79" s="39">
        <f t="shared" si="4"/>
        <v>9091368</v>
      </c>
      <c r="D79" s="39"/>
      <c r="E79" s="39">
        <f>SUM(E80:E82)</f>
        <v>9091368</v>
      </c>
      <c r="F79" s="39"/>
      <c r="G79" s="97"/>
    </row>
    <row r="80" spans="1:7" ht="41.25" customHeight="1">
      <c r="A80" s="51">
        <v>25010100</v>
      </c>
      <c r="B80" s="53" t="s">
        <v>44</v>
      </c>
      <c r="C80" s="39">
        <f t="shared" si="4"/>
        <v>6522467</v>
      </c>
      <c r="D80" s="39"/>
      <c r="E80" s="39">
        <f>8495667-1973200</f>
        <v>6522467</v>
      </c>
      <c r="F80" s="39"/>
      <c r="G80" s="97"/>
    </row>
    <row r="81" spans="1:7" ht="36">
      <c r="A81" s="51">
        <v>25010200</v>
      </c>
      <c r="B81" s="53" t="s">
        <v>45</v>
      </c>
      <c r="C81" s="39">
        <f t="shared" si="4"/>
        <v>2530000</v>
      </c>
      <c r="D81" s="39"/>
      <c r="E81" s="39">
        <f>2548800-18800</f>
        <v>2530000</v>
      </c>
      <c r="F81" s="39"/>
      <c r="G81" s="97"/>
    </row>
    <row r="82" spans="1:7" ht="57" customHeight="1">
      <c r="A82" s="51">
        <v>25010300</v>
      </c>
      <c r="B82" s="53" t="s">
        <v>128</v>
      </c>
      <c r="C82" s="39">
        <f t="shared" si="4"/>
        <v>38901</v>
      </c>
      <c r="D82" s="39"/>
      <c r="E82" s="39">
        <f>74001-35100</f>
        <v>38901</v>
      </c>
      <c r="F82" s="39"/>
      <c r="G82" s="97"/>
    </row>
    <row r="83" spans="1:7" s="26" customFormat="1" ht="36" customHeight="1">
      <c r="A83" s="54">
        <v>30000000</v>
      </c>
      <c r="B83" s="55" t="s">
        <v>71</v>
      </c>
      <c r="C83" s="24">
        <f>C85+C84</f>
        <v>6800</v>
      </c>
      <c r="D83" s="24">
        <f>D85+D84</f>
        <v>6800</v>
      </c>
      <c r="E83" s="24">
        <f>E85</f>
        <v>0</v>
      </c>
      <c r="F83" s="24">
        <f>F85</f>
        <v>0</v>
      </c>
      <c r="G83" s="99"/>
    </row>
    <row r="84" spans="1:7" s="26" customFormat="1" ht="84" customHeight="1">
      <c r="A84" s="51">
        <v>31010200</v>
      </c>
      <c r="B84" s="53" t="s">
        <v>137</v>
      </c>
      <c r="C84" s="39">
        <f aca="true" t="shared" si="5" ref="C84:C89">SUM(D84:E84)</f>
        <v>6800</v>
      </c>
      <c r="D84" s="39">
        <v>6800</v>
      </c>
      <c r="E84" s="24"/>
      <c r="F84" s="24"/>
      <c r="G84" s="97"/>
    </row>
    <row r="85" spans="1:7" ht="65.25" customHeight="1" hidden="1">
      <c r="A85" s="51">
        <v>31030000</v>
      </c>
      <c r="B85" s="53" t="s">
        <v>70</v>
      </c>
      <c r="C85" s="39">
        <f t="shared" si="5"/>
        <v>0</v>
      </c>
      <c r="D85" s="39"/>
      <c r="E85" s="39"/>
      <c r="F85" s="39">
        <f>E85</f>
        <v>0</v>
      </c>
      <c r="G85" s="89"/>
    </row>
    <row r="86" spans="1:7" ht="27" customHeight="1">
      <c r="A86" s="28">
        <v>50000000</v>
      </c>
      <c r="B86" s="29" t="s">
        <v>10</v>
      </c>
      <c r="C86" s="24">
        <f t="shared" si="5"/>
        <v>41874</v>
      </c>
      <c r="D86" s="30">
        <f>D87</f>
        <v>0</v>
      </c>
      <c r="E86" s="30">
        <f>E87</f>
        <v>41874</v>
      </c>
      <c r="F86" s="30">
        <f>F87</f>
        <v>0</v>
      </c>
      <c r="G86" s="101"/>
    </row>
    <row r="87" spans="1:7" ht="60.75" customHeight="1">
      <c r="A87" s="22">
        <v>50110000</v>
      </c>
      <c r="B87" s="56" t="s">
        <v>50</v>
      </c>
      <c r="C87" s="39">
        <f t="shared" si="5"/>
        <v>41874</v>
      </c>
      <c r="D87" s="35"/>
      <c r="E87" s="42">
        <f>20047+8827+13000</f>
        <v>41874</v>
      </c>
      <c r="F87" s="35"/>
      <c r="G87" s="100"/>
    </row>
    <row r="88" spans="1:7" ht="36" customHeight="1">
      <c r="A88" s="51"/>
      <c r="B88" s="23" t="s">
        <v>108</v>
      </c>
      <c r="C88" s="24">
        <f t="shared" si="5"/>
        <v>424946405</v>
      </c>
      <c r="D88" s="24">
        <f>D86+D83+D56+D13</f>
        <v>415600000</v>
      </c>
      <c r="E88" s="24">
        <f>E86+E83+E56+E13</f>
        <v>9346405</v>
      </c>
      <c r="F88" s="24">
        <f>F86+F83+F56+F13</f>
        <v>33163</v>
      </c>
      <c r="G88" s="102"/>
    </row>
    <row r="89" spans="1:10" s="26" customFormat="1" ht="27.75" customHeight="1">
      <c r="A89" s="28">
        <v>40000000</v>
      </c>
      <c r="B89" s="29" t="s">
        <v>2</v>
      </c>
      <c r="C89" s="24">
        <f t="shared" si="5"/>
        <v>84289493</v>
      </c>
      <c r="D89" s="30">
        <f>D91+D98</f>
        <v>80729493</v>
      </c>
      <c r="E89" s="30">
        <f>E91+E98</f>
        <v>3560000</v>
      </c>
      <c r="F89" s="30">
        <f>F91</f>
        <v>0</v>
      </c>
      <c r="G89" s="92"/>
      <c r="H89" s="58"/>
      <c r="I89" s="59"/>
      <c r="J89" s="58"/>
    </row>
    <row r="90" spans="1:7" s="26" customFormat="1" ht="27" customHeight="1">
      <c r="A90" s="22">
        <v>41000000</v>
      </c>
      <c r="B90" s="43" t="s">
        <v>124</v>
      </c>
      <c r="C90" s="39">
        <f>C91</f>
        <v>67453263</v>
      </c>
      <c r="D90" s="42">
        <f>D91</f>
        <v>67453263</v>
      </c>
      <c r="E90" s="30"/>
      <c r="F90" s="30"/>
      <c r="G90" s="57"/>
    </row>
    <row r="91" spans="1:7" s="36" customFormat="1" ht="29.25" customHeight="1">
      <c r="A91" s="31">
        <v>41030000</v>
      </c>
      <c r="B91" s="32" t="s">
        <v>98</v>
      </c>
      <c r="C91" s="69">
        <f aca="true" t="shared" si="6" ref="C91:C100">SUM(D91:E91)</f>
        <v>67453263</v>
      </c>
      <c r="D91" s="35">
        <f>SUM(D92:D95)</f>
        <v>67453263</v>
      </c>
      <c r="E91" s="35">
        <f>SUM(E92:E95)</f>
        <v>0</v>
      </c>
      <c r="F91" s="35"/>
      <c r="G91" s="103"/>
    </row>
    <row r="92" spans="1:7" ht="25.5" customHeight="1">
      <c r="A92" s="49">
        <v>41033900</v>
      </c>
      <c r="B92" s="50" t="s">
        <v>41</v>
      </c>
      <c r="C92" s="39">
        <f t="shared" si="6"/>
        <v>54926700</v>
      </c>
      <c r="D92" s="42">
        <f>52730200+1149800+1046700</f>
        <v>54926700</v>
      </c>
      <c r="E92" s="42"/>
      <c r="F92" s="42"/>
      <c r="G92" s="60"/>
    </row>
    <row r="93" spans="1:8" ht="42" customHeight="1">
      <c r="A93" s="49">
        <v>41034200</v>
      </c>
      <c r="B93" s="50" t="s">
        <v>42</v>
      </c>
      <c r="C93" s="39">
        <f t="shared" si="6"/>
        <v>7787500</v>
      </c>
      <c r="D93" s="42">
        <v>7787500</v>
      </c>
      <c r="E93" s="42"/>
      <c r="F93" s="42"/>
      <c r="G93" s="60"/>
      <c r="H93" s="91"/>
    </row>
    <row r="94" spans="1:6" ht="32.25" customHeight="1" hidden="1">
      <c r="A94" s="49">
        <v>41034500</v>
      </c>
      <c r="B94" s="70" t="s">
        <v>67</v>
      </c>
      <c r="C94" s="39">
        <f t="shared" si="6"/>
        <v>0</v>
      </c>
      <c r="D94" s="42"/>
      <c r="E94" s="42"/>
      <c r="F94" s="42"/>
    </row>
    <row r="95" spans="1:7" ht="76.5" customHeight="1">
      <c r="A95" s="62">
        <v>41035100</v>
      </c>
      <c r="B95" s="63" t="s">
        <v>66</v>
      </c>
      <c r="C95" s="39">
        <f t="shared" si="6"/>
        <v>4739063</v>
      </c>
      <c r="D95" s="42">
        <v>4739063</v>
      </c>
      <c r="E95" s="42"/>
      <c r="F95" s="42"/>
      <c r="G95" s="104"/>
    </row>
    <row r="96" spans="1:7" ht="18" hidden="1">
      <c r="A96" s="22">
        <v>41040000</v>
      </c>
      <c r="B96" s="43" t="s">
        <v>87</v>
      </c>
      <c r="C96" s="39">
        <f t="shared" si="6"/>
        <v>0</v>
      </c>
      <c r="D96" s="42"/>
      <c r="E96" s="42"/>
      <c r="F96" s="42"/>
      <c r="G96" s="46"/>
    </row>
    <row r="97" spans="1:7" ht="33" customHeight="1" hidden="1">
      <c r="A97" s="22">
        <v>41040300</v>
      </c>
      <c r="B97" s="41" t="s">
        <v>88</v>
      </c>
      <c r="C97" s="39">
        <f t="shared" si="6"/>
        <v>0</v>
      </c>
      <c r="D97" s="42"/>
      <c r="E97" s="42"/>
      <c r="F97" s="42"/>
      <c r="G97" s="46"/>
    </row>
    <row r="98" spans="1:10" s="36" customFormat="1" ht="31.5" customHeight="1">
      <c r="A98" s="31">
        <v>41050000</v>
      </c>
      <c r="B98" s="32" t="s">
        <v>99</v>
      </c>
      <c r="C98" s="69">
        <f>SUM(D98:E98)</f>
        <v>16836230</v>
      </c>
      <c r="D98" s="35">
        <f>SUM(D99:D111)+D125</f>
        <v>13276230</v>
      </c>
      <c r="E98" s="35">
        <f>SUM(E99:E111)</f>
        <v>3560000</v>
      </c>
      <c r="F98" s="35"/>
      <c r="G98" s="105"/>
      <c r="H98" s="103"/>
      <c r="J98" s="109"/>
    </row>
    <row r="99" spans="1:8" ht="178.5" customHeight="1" hidden="1">
      <c r="A99" s="49" t="s">
        <v>89</v>
      </c>
      <c r="B99" s="71" t="s">
        <v>111</v>
      </c>
      <c r="C99" s="39">
        <f t="shared" si="6"/>
        <v>0</v>
      </c>
      <c r="D99" s="42"/>
      <c r="E99" s="42"/>
      <c r="F99" s="42"/>
      <c r="G99" s="61"/>
      <c r="H99" s="60"/>
    </row>
    <row r="100" spans="1:6" ht="64.5" customHeight="1" hidden="1">
      <c r="A100" s="49" t="s">
        <v>90</v>
      </c>
      <c r="B100" s="50" t="s">
        <v>91</v>
      </c>
      <c r="C100" s="39">
        <f t="shared" si="6"/>
        <v>0</v>
      </c>
      <c r="D100" s="42"/>
      <c r="E100" s="42"/>
      <c r="F100" s="42"/>
    </row>
    <row r="101" spans="1:6" ht="161.25" customHeight="1" hidden="1">
      <c r="A101" s="22">
        <v>41050300</v>
      </c>
      <c r="B101" s="43" t="s">
        <v>92</v>
      </c>
      <c r="C101" s="39">
        <f aca="true" t="shared" si="7" ref="C101:C125">SUM(D101:E101)</f>
        <v>0</v>
      </c>
      <c r="D101" s="42"/>
      <c r="E101" s="42"/>
      <c r="F101" s="42"/>
    </row>
    <row r="102" spans="1:6" ht="150.75" customHeight="1" hidden="1">
      <c r="A102" s="62">
        <v>41050700</v>
      </c>
      <c r="B102" s="64" t="s">
        <v>112</v>
      </c>
      <c r="C102" s="39">
        <f t="shared" si="7"/>
        <v>0</v>
      </c>
      <c r="D102" s="42"/>
      <c r="E102" s="42"/>
      <c r="F102" s="42"/>
    </row>
    <row r="103" spans="1:8" ht="45.75" customHeight="1">
      <c r="A103" s="62">
        <v>41051000</v>
      </c>
      <c r="B103" s="64" t="s">
        <v>110</v>
      </c>
      <c r="C103" s="39">
        <f t="shared" si="7"/>
        <v>1236371</v>
      </c>
      <c r="D103" s="42">
        <v>1236371</v>
      </c>
      <c r="E103" s="42"/>
      <c r="F103" s="42"/>
      <c r="G103" s="90"/>
      <c r="H103" s="91"/>
    </row>
    <row r="104" spans="1:7" ht="63" customHeight="1">
      <c r="A104" s="62">
        <v>41051100</v>
      </c>
      <c r="B104" s="64" t="s">
        <v>97</v>
      </c>
      <c r="C104" s="39">
        <f t="shared" si="7"/>
        <v>600000</v>
      </c>
      <c r="D104" s="42">
        <v>600000</v>
      </c>
      <c r="E104" s="42"/>
      <c r="F104" s="42"/>
      <c r="G104" s="60"/>
    </row>
    <row r="105" spans="1:6" ht="57" customHeight="1">
      <c r="A105" s="62">
        <v>41051200</v>
      </c>
      <c r="B105" s="64" t="s">
        <v>100</v>
      </c>
      <c r="C105" s="39">
        <f t="shared" si="7"/>
        <v>54497</v>
      </c>
      <c r="D105" s="42">
        <v>54497</v>
      </c>
      <c r="E105" s="42"/>
      <c r="F105" s="42"/>
    </row>
    <row r="106" spans="1:6" ht="77.25" customHeight="1">
      <c r="A106" s="62">
        <v>41051400</v>
      </c>
      <c r="B106" s="64" t="s">
        <v>101</v>
      </c>
      <c r="C106" s="39">
        <f t="shared" si="7"/>
        <v>1071390</v>
      </c>
      <c r="D106" s="42">
        <f>544700+526690</f>
        <v>1071390</v>
      </c>
      <c r="E106" s="42"/>
      <c r="F106" s="42"/>
    </row>
    <row r="107" spans="1:7" ht="81" customHeight="1">
      <c r="A107" s="49">
        <v>41051500</v>
      </c>
      <c r="B107" s="50" t="s">
        <v>118</v>
      </c>
      <c r="C107" s="39">
        <f t="shared" si="7"/>
        <v>220500</v>
      </c>
      <c r="D107" s="42">
        <v>220500</v>
      </c>
      <c r="E107" s="42"/>
      <c r="F107" s="42"/>
      <c r="G107" s="106"/>
    </row>
    <row r="108" spans="1:6" ht="54" hidden="1">
      <c r="A108" s="49">
        <v>41052000</v>
      </c>
      <c r="B108" s="50" t="s">
        <v>93</v>
      </c>
      <c r="C108" s="39">
        <f t="shared" si="7"/>
        <v>0</v>
      </c>
      <c r="D108" s="42"/>
      <c r="E108" s="42"/>
      <c r="F108" s="42"/>
    </row>
    <row r="109" spans="1:6" ht="90">
      <c r="A109" s="49">
        <v>41052600</v>
      </c>
      <c r="B109" s="50" t="s">
        <v>136</v>
      </c>
      <c r="C109" s="39">
        <f t="shared" si="7"/>
        <v>3560000</v>
      </c>
      <c r="D109" s="42"/>
      <c r="E109" s="42">
        <v>3560000</v>
      </c>
      <c r="F109" s="42"/>
    </row>
    <row r="110" spans="1:6" ht="54">
      <c r="A110" s="49">
        <v>410530000</v>
      </c>
      <c r="B110" s="50" t="s">
        <v>138</v>
      </c>
      <c r="C110" s="39">
        <f t="shared" si="7"/>
        <v>1382372</v>
      </c>
      <c r="D110" s="42">
        <v>1382372</v>
      </c>
      <c r="E110" s="42"/>
      <c r="F110" s="42"/>
    </row>
    <row r="111" spans="1:6" ht="27.75" customHeight="1">
      <c r="A111" s="49">
        <v>41053900</v>
      </c>
      <c r="B111" s="50" t="s">
        <v>94</v>
      </c>
      <c r="C111" s="39">
        <f t="shared" si="7"/>
        <v>7689200</v>
      </c>
      <c r="D111" s="39">
        <f>SUM(D112:D124)</f>
        <v>7689200</v>
      </c>
      <c r="E111" s="39"/>
      <c r="F111" s="39"/>
    </row>
    <row r="112" spans="1:6" ht="44.25" customHeight="1">
      <c r="A112" s="81">
        <v>41053900</v>
      </c>
      <c r="B112" s="82" t="s">
        <v>129</v>
      </c>
      <c r="C112" s="83">
        <f t="shared" si="7"/>
        <v>32800</v>
      </c>
      <c r="D112" s="84">
        <v>32800</v>
      </c>
      <c r="E112" s="42"/>
      <c r="F112" s="42"/>
    </row>
    <row r="113" spans="1:6" ht="40.5" customHeight="1">
      <c r="A113" s="81">
        <v>41053900</v>
      </c>
      <c r="B113" s="85" t="s">
        <v>119</v>
      </c>
      <c r="C113" s="83">
        <f t="shared" si="7"/>
        <v>287300</v>
      </c>
      <c r="D113" s="84">
        <v>287300</v>
      </c>
      <c r="E113" s="42"/>
      <c r="F113" s="42"/>
    </row>
    <row r="114" spans="1:6" ht="72" customHeight="1">
      <c r="A114" s="81">
        <v>41053900</v>
      </c>
      <c r="B114" s="86" t="s">
        <v>126</v>
      </c>
      <c r="C114" s="83">
        <f t="shared" si="7"/>
        <v>12000</v>
      </c>
      <c r="D114" s="84">
        <v>12000</v>
      </c>
      <c r="E114" s="42"/>
      <c r="F114" s="42"/>
    </row>
    <row r="115" spans="1:6" ht="36.75" customHeight="1">
      <c r="A115" s="81">
        <v>41053900</v>
      </c>
      <c r="B115" s="87" t="s">
        <v>120</v>
      </c>
      <c r="C115" s="83">
        <f t="shared" si="7"/>
        <v>308000</v>
      </c>
      <c r="D115" s="84">
        <f>168000+119000+21000</f>
        <v>308000</v>
      </c>
      <c r="E115" s="42"/>
      <c r="F115" s="42"/>
    </row>
    <row r="116" spans="1:6" ht="53.25" customHeight="1">
      <c r="A116" s="81">
        <v>41053900</v>
      </c>
      <c r="B116" s="87" t="s">
        <v>95</v>
      </c>
      <c r="C116" s="83">
        <f t="shared" si="7"/>
        <v>33800</v>
      </c>
      <c r="D116" s="84">
        <v>33800</v>
      </c>
      <c r="E116" s="42"/>
      <c r="F116" s="42"/>
    </row>
    <row r="117" spans="1:6" ht="0" customHeight="1" hidden="1">
      <c r="A117" s="81">
        <v>41053900</v>
      </c>
      <c r="B117" s="85" t="s">
        <v>96</v>
      </c>
      <c r="C117" s="83">
        <f t="shared" si="7"/>
        <v>0</v>
      </c>
      <c r="D117" s="84"/>
      <c r="E117" s="42"/>
      <c r="F117" s="42"/>
    </row>
    <row r="118" spans="1:6" ht="68.25" customHeight="1">
      <c r="A118" s="81">
        <v>41053900</v>
      </c>
      <c r="B118" s="87" t="s">
        <v>121</v>
      </c>
      <c r="C118" s="83">
        <f t="shared" si="7"/>
        <v>88400</v>
      </c>
      <c r="D118" s="84">
        <v>88400</v>
      </c>
      <c r="E118" s="42"/>
      <c r="F118" s="42"/>
    </row>
    <row r="119" spans="1:6" ht="54.75" customHeight="1" hidden="1">
      <c r="A119" s="81">
        <v>41053900</v>
      </c>
      <c r="B119" s="87" t="s">
        <v>104</v>
      </c>
      <c r="C119" s="83">
        <f t="shared" si="7"/>
        <v>0</v>
      </c>
      <c r="D119" s="84"/>
      <c r="E119" s="42"/>
      <c r="F119" s="42"/>
    </row>
    <row r="120" spans="1:6" ht="58.5" customHeight="1">
      <c r="A120" s="81">
        <v>41053900</v>
      </c>
      <c r="B120" s="87" t="s">
        <v>130</v>
      </c>
      <c r="C120" s="83">
        <f t="shared" si="7"/>
        <v>30000</v>
      </c>
      <c r="D120" s="84">
        <v>30000</v>
      </c>
      <c r="E120" s="42"/>
      <c r="F120" s="42"/>
    </row>
    <row r="121" spans="1:6" ht="84.75" customHeight="1">
      <c r="A121" s="81">
        <v>41053900</v>
      </c>
      <c r="B121" s="87" t="s">
        <v>125</v>
      </c>
      <c r="C121" s="83">
        <f t="shared" si="7"/>
        <v>36000</v>
      </c>
      <c r="D121" s="84">
        <v>36000</v>
      </c>
      <c r="E121" s="42"/>
      <c r="F121" s="42"/>
    </row>
    <row r="122" spans="1:6" ht="72" customHeight="1">
      <c r="A122" s="81">
        <v>41053900</v>
      </c>
      <c r="B122" s="88" t="s">
        <v>134</v>
      </c>
      <c r="C122" s="83">
        <f t="shared" si="7"/>
        <v>570000</v>
      </c>
      <c r="D122" s="84">
        <v>570000</v>
      </c>
      <c r="E122" s="42"/>
      <c r="F122" s="42"/>
    </row>
    <row r="123" spans="1:6" ht="57.75" customHeight="1">
      <c r="A123" s="81">
        <v>41053900</v>
      </c>
      <c r="B123" s="88" t="s">
        <v>135</v>
      </c>
      <c r="C123" s="83">
        <f>SUM(D123:E123)</f>
        <v>950000</v>
      </c>
      <c r="D123" s="84">
        <f>200000+210000+440000+100000</f>
        <v>950000</v>
      </c>
      <c r="E123" s="42"/>
      <c r="F123" s="42"/>
    </row>
    <row r="124" spans="1:6" ht="35.25" customHeight="1">
      <c r="A124" s="81">
        <v>41053900</v>
      </c>
      <c r="B124" s="88" t="s">
        <v>109</v>
      </c>
      <c r="C124" s="83">
        <f t="shared" si="7"/>
        <v>5340900</v>
      </c>
      <c r="D124" s="84">
        <v>5340900</v>
      </c>
      <c r="E124" s="42"/>
      <c r="F124" s="42"/>
    </row>
    <row r="125" spans="1:7" ht="60" customHeight="1">
      <c r="A125" s="49">
        <v>41055000</v>
      </c>
      <c r="B125" s="64" t="s">
        <v>133</v>
      </c>
      <c r="C125" s="39">
        <f t="shared" si="7"/>
        <v>1021900</v>
      </c>
      <c r="D125" s="42">
        <f>678800+343100</f>
        <v>1021900</v>
      </c>
      <c r="E125" s="42"/>
      <c r="F125" s="42"/>
      <c r="G125" s="90"/>
    </row>
    <row r="126" spans="1:8" s="12" customFormat="1" ht="27.75" customHeight="1">
      <c r="A126" s="72"/>
      <c r="B126" s="73" t="s">
        <v>14</v>
      </c>
      <c r="C126" s="74">
        <f>C88+C89</f>
        <v>509235898</v>
      </c>
      <c r="D126" s="74">
        <f>D88+D89</f>
        <v>496329493</v>
      </c>
      <c r="E126" s="110">
        <f>E88+E89</f>
        <v>12906405</v>
      </c>
      <c r="F126" s="74">
        <f>F88+F89</f>
        <v>33163</v>
      </c>
      <c r="G126" s="94"/>
      <c r="H126" s="75"/>
    </row>
    <row r="127" spans="1:6" s="1" customFormat="1" ht="18">
      <c r="A127" s="16"/>
      <c r="B127" s="16"/>
      <c r="C127" s="65"/>
      <c r="D127" s="65"/>
      <c r="E127" s="3"/>
      <c r="F127" s="3"/>
    </row>
    <row r="128" spans="1:7" s="1" customFormat="1" ht="30.75" customHeight="1">
      <c r="A128" s="114" t="s">
        <v>131</v>
      </c>
      <c r="B128" s="114"/>
      <c r="C128" s="114"/>
      <c r="D128" s="77"/>
      <c r="E128" s="77"/>
      <c r="F128" s="78" t="s">
        <v>132</v>
      </c>
      <c r="G128" s="93"/>
    </row>
    <row r="129" spans="1:6" s="1" customFormat="1" ht="21">
      <c r="A129" s="16"/>
      <c r="B129" s="107"/>
      <c r="C129" s="65"/>
      <c r="D129" s="65"/>
      <c r="E129" s="3"/>
      <c r="F129" s="3"/>
    </row>
    <row r="130" spans="1:6" s="1" customFormat="1" ht="17.25" customHeight="1">
      <c r="A130" s="16"/>
      <c r="B130" s="16"/>
      <c r="C130" s="9"/>
      <c r="D130" s="4"/>
      <c r="E130" s="4"/>
      <c r="F130" s="3"/>
    </row>
    <row r="131" spans="3:6" ht="18" hidden="1">
      <c r="C131" s="21"/>
      <c r="D131" s="80"/>
      <c r="E131" s="80"/>
      <c r="F131" s="6"/>
    </row>
    <row r="132" spans="3:6" ht="18" hidden="1">
      <c r="C132" s="76"/>
      <c r="D132" s="79"/>
      <c r="E132" s="79"/>
      <c r="F132" s="7"/>
    </row>
    <row r="133" spans="3:6" ht="18" hidden="1">
      <c r="C133" s="76"/>
      <c r="D133" s="79"/>
      <c r="E133" s="79"/>
      <c r="F133" s="7"/>
    </row>
    <row r="134" spans="3:6" ht="21" customHeight="1" hidden="1">
      <c r="C134" s="76"/>
      <c r="D134" s="79"/>
      <c r="E134" s="79"/>
      <c r="F134" s="8"/>
    </row>
    <row r="135" spans="3:5" ht="18">
      <c r="C135" s="76"/>
      <c r="D135" s="79"/>
      <c r="E135" s="79"/>
    </row>
    <row r="136" spans="3:5" ht="18">
      <c r="C136" s="76"/>
      <c r="D136" s="79"/>
      <c r="E136" s="79"/>
    </row>
    <row r="137" spans="3:6" ht="17.25">
      <c r="C137" s="76"/>
      <c r="D137" s="76"/>
      <c r="E137" s="76"/>
      <c r="F137" s="7"/>
    </row>
    <row r="138" spans="3:6" ht="17.25">
      <c r="C138" s="76"/>
      <c r="D138" s="76"/>
      <c r="E138" s="76"/>
      <c r="F138" s="5"/>
    </row>
    <row r="139" spans="3:6" ht="17.25">
      <c r="C139" s="76"/>
      <c r="D139" s="108"/>
      <c r="E139" s="76"/>
      <c r="F139" s="7"/>
    </row>
    <row r="140" spans="3:6" ht="17.25">
      <c r="C140" s="9"/>
      <c r="D140" s="5"/>
      <c r="E140" s="5"/>
      <c r="F140" s="7"/>
    </row>
    <row r="141" spans="3:6" ht="17.25">
      <c r="C141" s="9"/>
      <c r="D141" s="5"/>
      <c r="E141" s="5"/>
      <c r="F141" s="7"/>
    </row>
    <row r="142" spans="3:5" ht="17.25">
      <c r="C142" s="9"/>
      <c r="D142" s="5"/>
      <c r="E142" s="5"/>
    </row>
    <row r="143" spans="3:5" ht="17.25">
      <c r="C143" s="9"/>
      <c r="D143" s="5"/>
      <c r="E143" s="5"/>
    </row>
    <row r="144" spans="3:5" ht="17.25">
      <c r="C144" s="9"/>
      <c r="D144" s="5"/>
      <c r="E144" s="5"/>
    </row>
    <row r="145" spans="3:6" ht="18">
      <c r="C145" s="9"/>
      <c r="D145" s="4"/>
      <c r="E145" s="4"/>
      <c r="F145" s="9"/>
    </row>
    <row r="146" spans="1:6" s="26" customFormat="1" ht="17.25">
      <c r="A146" s="66"/>
      <c r="B146" s="66"/>
      <c r="C146" s="9"/>
      <c r="D146" s="5"/>
      <c r="E146" s="5"/>
      <c r="F146" s="10"/>
    </row>
    <row r="147" spans="3:5" ht="17.25">
      <c r="C147" s="9"/>
      <c r="D147" s="5"/>
      <c r="E147" s="5"/>
    </row>
    <row r="148" spans="3:5" ht="18">
      <c r="C148" s="9"/>
      <c r="D148" s="4"/>
      <c r="E148" s="4"/>
    </row>
    <row r="149" spans="3:5" ht="17.25">
      <c r="C149" s="9"/>
      <c r="D149" s="5"/>
      <c r="E149" s="5"/>
    </row>
    <row r="150" spans="3:5" ht="25.5" customHeight="1">
      <c r="C150" s="9"/>
      <c r="D150" s="5"/>
      <c r="E150" s="5"/>
    </row>
    <row r="151" spans="3:5" ht="17.25">
      <c r="C151" s="9"/>
      <c r="D151" s="5"/>
      <c r="E151" s="5"/>
    </row>
    <row r="152" spans="3:5" ht="17.25">
      <c r="C152" s="9"/>
      <c r="D152" s="5"/>
      <c r="E152" s="5"/>
    </row>
    <row r="153" spans="3:5" ht="17.25">
      <c r="C153" s="9"/>
      <c r="D153" s="5"/>
      <c r="E153" s="5"/>
    </row>
    <row r="154" spans="3:5" ht="17.25">
      <c r="C154" s="9"/>
      <c r="D154" s="5"/>
      <c r="E154" s="5"/>
    </row>
    <row r="155" spans="3:5" ht="17.25">
      <c r="C155" s="9"/>
      <c r="D155" s="5"/>
      <c r="E155" s="5"/>
    </row>
    <row r="156" spans="3:5" ht="17.25">
      <c r="C156" s="9"/>
      <c r="D156" s="5"/>
      <c r="E156" s="5"/>
    </row>
    <row r="157" spans="3:5" ht="17.25">
      <c r="C157" s="9"/>
      <c r="D157" s="5"/>
      <c r="E157" s="5"/>
    </row>
    <row r="158" spans="3:5" ht="17.25">
      <c r="C158" s="5"/>
      <c r="D158" s="5"/>
      <c r="E158" s="5"/>
    </row>
  </sheetData>
  <sheetProtection/>
  <mergeCells count="11">
    <mergeCell ref="A128:C128"/>
    <mergeCell ref="A6:F6"/>
    <mergeCell ref="A7:F7"/>
    <mergeCell ref="A8:F8"/>
    <mergeCell ref="D1:F1"/>
    <mergeCell ref="E10:F10"/>
    <mergeCell ref="C10:C11"/>
    <mergeCell ref="D10:D11"/>
    <mergeCell ref="A10:A11"/>
    <mergeCell ref="B10:B11"/>
    <mergeCell ref="A5:F5"/>
  </mergeCells>
  <printOptions horizontalCentered="1"/>
  <pageMargins left="0.3937007874015748" right="0.3937007874015748" top="1.5748031496062993" bottom="0.5905511811023623" header="0.5118110236220472" footer="0.31496062992125984"/>
  <pageSetup blackAndWhite="1" fitToHeight="9" fitToWidth="1" horizontalDpi="600" verticalDpi="600" orientation="landscape" paperSize="9" scale="75" r:id="rId1"/>
  <headerFooter differentFirst="1" alignWithMargins="0">
    <oddFooter>&amp;C&amp;P</oddFooter>
  </headerFooter>
  <rowBreaks count="3" manualBreakCount="3">
    <brk id="50" max="5" man="1"/>
    <brk id="117" max="5" man="1"/>
    <brk id="1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Olga</cp:lastModifiedBy>
  <cp:lastPrinted>2020-12-21T11:40:26Z</cp:lastPrinted>
  <dcterms:created xsi:type="dcterms:W3CDTF">2015-01-06T07:20:54Z</dcterms:created>
  <dcterms:modified xsi:type="dcterms:W3CDTF">2020-12-21T12:37:24Z</dcterms:modified>
  <cp:category/>
  <cp:version/>
  <cp:contentType/>
  <cp:contentStatus/>
</cp:coreProperties>
</file>